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555" windowWidth="8130" windowHeight="5145" tabRatio="16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sf</author>
  </authors>
  <commentList>
    <comment ref="B6" authorId="0">
      <text>
        <r>
          <rPr>
            <b/>
            <sz val="10"/>
            <rFont val="Arial"/>
            <family val="2"/>
          </rPr>
          <t>Inserisci la latitudine del luogo [es: Murlo (SI) = 43.167°]</t>
        </r>
      </text>
    </comment>
    <comment ref="F12" authorId="0">
      <text>
        <r>
          <rPr>
            <sz val="10"/>
            <rFont val="Arial"/>
            <family val="2"/>
          </rPr>
          <t>Correzione del fuso, espressa in minuti decimali.</t>
        </r>
      </text>
    </comment>
    <comment ref="B7" authorId="0">
      <text>
        <r>
          <rPr>
            <b/>
            <sz val="10"/>
            <rFont val="Arial"/>
            <family val="2"/>
          </rPr>
          <t>Inserisci la longitudine del luogo [es: Murlo (SI) = 11.383°]</t>
        </r>
      </text>
    </comment>
    <comment ref="B12" authorId="0">
      <text>
        <r>
          <rPr>
            <sz val="10"/>
            <rFont val="Arial"/>
            <family val="2"/>
          </rPr>
          <t>Equazione del tempo del giorno considerato.</t>
        </r>
      </text>
    </comment>
    <comment ref="F13" authorId="0">
      <text>
        <r>
          <rPr>
            <sz val="10"/>
            <rFont val="Arial"/>
            <family val="2"/>
          </rPr>
          <t>Correzione del fuso espressa in minuti e secondi.</t>
        </r>
      </text>
    </comment>
    <comment ref="B13" authorId="0">
      <text>
        <r>
          <rPr>
            <sz val="10"/>
            <rFont val="Arial"/>
            <family val="2"/>
          </rPr>
          <t>Declinazione del Sole del giorno considerato.</t>
        </r>
      </text>
    </comment>
    <comment ref="D12" authorId="0">
      <text>
        <r>
          <rPr>
            <sz val="10"/>
            <rFont val="Arial"/>
            <family val="2"/>
          </rPr>
          <t>Angolo orario Differenza</t>
        </r>
      </text>
    </comment>
    <comment ref="D13" authorId="0">
      <text>
        <r>
          <rPr>
            <sz val="10"/>
            <rFont val="Arial"/>
            <family val="2"/>
          </rPr>
          <t>Ora di differenza</t>
        </r>
      </text>
    </comment>
    <comment ref="B15" authorId="0">
      <text>
        <r>
          <rPr>
            <b/>
            <sz val="10"/>
            <rFont val="Arial"/>
            <family val="2"/>
          </rPr>
          <t>Questa è la durata del dì, espressa in ore decimali</t>
        </r>
      </text>
    </comment>
    <comment ref="F15" authorId="0">
      <text>
        <r>
          <rPr>
            <sz val="10"/>
            <rFont val="Arial"/>
            <family val="2"/>
          </rPr>
          <t>Questa è la durata del dì, espressa in ore e minuti.</t>
        </r>
      </text>
    </comment>
    <comment ref="B16" authorId="0">
      <text>
        <r>
          <rPr>
            <b/>
            <sz val="10"/>
            <rFont val="Arial"/>
            <family val="2"/>
          </rPr>
          <t>Ora dell'alba, tempo Vero espresso in decimale.</t>
        </r>
      </text>
    </comment>
    <comment ref="D16" authorId="0">
      <text>
        <r>
          <rPr>
            <sz val="10"/>
            <rFont val="Arial"/>
            <family val="2"/>
          </rPr>
          <t>Ora dell'alba, tempo Medio espresso in decimale.</t>
        </r>
      </text>
    </comment>
    <comment ref="F16" authorId="0">
      <text>
        <r>
          <rPr>
            <sz val="10"/>
            <rFont val="Arial"/>
            <family val="2"/>
          </rPr>
          <t>Ora dell'alba, tempo Medio espresso in ore e minuti.</t>
        </r>
      </text>
    </comment>
    <comment ref="B17" authorId="0">
      <text>
        <r>
          <rPr>
            <b/>
            <sz val="10"/>
            <rFont val="Arial"/>
            <family val="2"/>
          </rPr>
          <t>Ora del tramonto, tempo Vero espresso in decimale.</t>
        </r>
      </text>
    </comment>
    <comment ref="D17" authorId="0">
      <text>
        <r>
          <rPr>
            <sz val="10"/>
            <rFont val="Arial"/>
            <family val="2"/>
          </rPr>
          <t>Ora del tramonto, tempo Medio espresso in decimale.</t>
        </r>
      </text>
    </comment>
    <comment ref="F17" authorId="0">
      <text>
        <r>
          <rPr>
            <sz val="10"/>
            <rFont val="Arial"/>
            <family val="2"/>
          </rPr>
          <t>Ora del tramonto, tempo Medio espresso in ore e minuti.</t>
        </r>
      </text>
    </comment>
    <comment ref="B21" authorId="0">
      <text>
        <r>
          <rPr>
            <sz val="10"/>
            <rFont val="Arial"/>
            <family val="2"/>
          </rPr>
          <t>Azimut del punto di levata del Sole.
(-90°=Est, 0°=Sud)</t>
        </r>
      </text>
    </comment>
    <comment ref="B22" authorId="0">
      <text>
        <r>
          <rPr>
            <sz val="10"/>
            <rFont val="Arial"/>
            <family val="2"/>
          </rPr>
          <t>Azimut del punto di tramonto del Sole.
(90°=Ovest, 0°=Sud)</t>
        </r>
      </text>
    </comment>
    <comment ref="D6" authorId="1">
      <text>
        <r>
          <rPr>
            <b/>
            <sz val="8"/>
            <rFont val="Tahoma"/>
            <family val="0"/>
          </rPr>
          <t>Scegli il giorno di cui vuoi calcolare alba e tramonto  dal menu a tendina.</t>
        </r>
      </text>
    </comment>
    <comment ref="D7" authorId="1">
      <text>
        <r>
          <rPr>
            <b/>
            <sz val="8"/>
            <rFont val="Tahoma"/>
            <family val="0"/>
          </rPr>
          <t>Scegli il mese di cui vuoi calcolare alba e tramonto  dal menu a tendina.</t>
        </r>
      </text>
    </comment>
    <comment ref="D8" authorId="1">
      <text>
        <r>
          <rPr>
            <b/>
            <sz val="8"/>
            <rFont val="Tahoma"/>
            <family val="0"/>
          </rPr>
          <t>Scegli tra Ora Solare e Ora Legale</t>
        </r>
      </text>
    </comment>
    <comment ref="M2" authorId="0">
      <text>
        <r>
          <rPr>
            <sz val="10"/>
            <rFont val="Arial"/>
            <family val="2"/>
          </rPr>
          <t>Ora di differenza</t>
        </r>
      </text>
    </comment>
    <comment ref="D19" authorId="1">
      <text>
        <r>
          <rPr>
            <b/>
            <sz val="8"/>
            <rFont val="Tahoma"/>
            <family val="0"/>
          </rPr>
          <t>Altezza del Sole al Mezzogiorno Vero del luogo.
A = 90° - Lat + decl.</t>
        </r>
      </text>
    </comment>
    <comment ref="D18" authorId="0">
      <text>
        <r>
          <rPr>
            <sz val="10"/>
            <rFont val="Arial"/>
            <family val="2"/>
          </rPr>
          <t>Ora del passaggio al meridiano locale. Tempo Medio espresso in decimale.</t>
        </r>
      </text>
    </comment>
    <comment ref="F18" authorId="0">
      <text>
        <r>
          <rPr>
            <sz val="10"/>
            <rFont val="Arial"/>
            <family val="2"/>
          </rPr>
          <t>Ora Media del passaggio al meridiano locale.
Tempo Medio espresso in ore e minuti.</t>
        </r>
      </text>
    </comment>
    <comment ref="F11" authorId="1">
      <text>
        <r>
          <rPr>
            <b/>
            <sz val="8"/>
            <rFont val="Tahoma"/>
            <family val="0"/>
          </rPr>
          <t>Angolo orario ricavato dal tempo medio Tm dal quale si valuta l'altezza del Sole</t>
        </r>
      </text>
    </comment>
    <comment ref="D20" authorId="1">
      <text>
        <r>
          <rPr>
            <b/>
            <sz val="8"/>
            <rFont val="Tahoma"/>
            <family val="0"/>
          </rPr>
          <t>Altezza del Sole  all'ora Tm (casella F6).</t>
        </r>
      </text>
    </comment>
    <comment ref="D22" authorId="1">
      <text>
        <r>
          <rPr>
            <b/>
            <sz val="8"/>
            <rFont val="Tahoma"/>
            <family val="0"/>
          </rPr>
          <t>Azimut del Sole al tramonto con formula immediata da letteratura.
Azt = Arccos[-sin(d) / cos(lat)]
da libro: Astronomia, Formule e Tabelle – R. Baggio – Milano, ott 2000</t>
        </r>
      </text>
    </comment>
    <comment ref="F22" authorId="1">
      <text>
        <r>
          <rPr>
            <b/>
            <sz val="8"/>
            <rFont val="Tahoma"/>
            <family val="0"/>
          </rPr>
          <t>Azimut del Sole al tramonto con formula ricavata dai conti del mio testo.</t>
        </r>
      </text>
    </comment>
    <comment ref="D21" authorId="1">
      <text>
        <r>
          <rPr>
            <b/>
            <sz val="8"/>
            <rFont val="Tahoma"/>
            <family val="0"/>
          </rPr>
          <t>Azimut del Sole all'alba, ricavata come opposto dell'azimut del tramonto.</t>
        </r>
      </text>
    </comment>
    <comment ref="F10" authorId="1">
      <text>
        <r>
          <rPr>
            <b/>
            <sz val="8"/>
            <rFont val="Tahoma"/>
            <family val="0"/>
          </rPr>
          <t>Tempo Vero ricavato dal tempo medio Tm</t>
        </r>
      </text>
    </comment>
    <comment ref="F20" authorId="1">
      <text>
        <r>
          <rPr>
            <b/>
            <sz val="8"/>
            <rFont val="Tahoma"/>
            <family val="0"/>
          </rPr>
          <t>Azimut del Sole all'ora Tm (casella F6).</t>
        </r>
      </text>
    </comment>
    <comment ref="F6" authorId="1">
      <text>
        <r>
          <rPr>
            <b/>
            <sz val="8"/>
            <rFont val="Tahoma"/>
            <family val="0"/>
          </rPr>
          <t>Inserire l'ora dell'orologio per la quale valutare l'altezza e azimut del Sole.
Il formato deve essere hh:mm:ss
h ora, m minuti, s secondi</t>
        </r>
      </text>
    </comment>
  </commentList>
</comments>
</file>

<file path=xl/sharedStrings.xml><?xml version="1.0" encoding="utf-8"?>
<sst xmlns="http://schemas.openxmlformats.org/spreadsheetml/2006/main" count="61" uniqueCount="53">
  <si>
    <t>Giorno n.</t>
  </si>
  <si>
    <t>Cf [min]</t>
  </si>
  <si>
    <t>Giorno</t>
  </si>
  <si>
    <t>DATA</t>
  </si>
  <si>
    <t>EQ. TEMPO (min)</t>
  </si>
  <si>
    <t>DECL. SOLE (°)</t>
  </si>
  <si>
    <t>Longitudine [gradi]</t>
  </si>
  <si>
    <t>ε(g) [min]</t>
  </si>
  <si>
    <r>
      <t xml:space="preserve">  </t>
    </r>
    <r>
      <rPr>
        <sz val="10"/>
        <rFont val="Arial"/>
        <family val="2"/>
      </rPr>
      <t xml:space="preserve">  “</t>
    </r>
    <r>
      <rPr>
        <i/>
        <sz val="10"/>
        <rFont val="Arial"/>
        <family val="2"/>
      </rPr>
      <t xml:space="preserve"> [m:s]</t>
    </r>
  </si>
  <si>
    <t>δ(g) [gradi]</t>
  </si>
  <si>
    <t>AOD</t>
  </si>
  <si>
    <t>OD</t>
  </si>
  <si>
    <t>Durata del dì [h]</t>
  </si>
  <si>
    <t>Alba Vera [h]</t>
  </si>
  <si>
    <t>Alba (orol.) [h]</t>
  </si>
  <si>
    <t>h:m</t>
  </si>
  <si>
    <t>Tramonto Vero [h]</t>
  </si>
  <si>
    <t>Tramonto (orol.) [h]</t>
  </si>
  <si>
    <t>(si trascura la dimensione del disco e la rifrazione atmosferica)</t>
  </si>
  <si>
    <t>WWW.NICOLAULIVIERI.COM</t>
  </si>
  <si>
    <t>Mese</t>
  </si>
  <si>
    <t>[ver.ott-2015]</t>
  </si>
  <si>
    <t>Scegliere Lat, Log, il giorno e il mese e l'ora legale o no)</t>
  </si>
  <si>
    <t>Foglio associato ai libri “I Segreti degli Orologi Solari” di Nicola Ulivieri</t>
  </si>
  <si>
    <t>e “Forni Solari” di Nicola Ulivieri</t>
  </si>
  <si>
    <t>Ora leg/solare?</t>
  </si>
  <si>
    <t>DATI DA SCEGLIERE</t>
  </si>
  <si>
    <t>RISULTATI</t>
  </si>
  <si>
    <t>AOD (murlo)</t>
  </si>
  <si>
    <t>Diff. dur. Dì [h]</t>
  </si>
  <si>
    <t>Durata del dì a Murlo [h]</t>
  </si>
  <si>
    <t>Diff. dur. Dì [min]</t>
  </si>
  <si>
    <t>Diff. dur. a settimana [sec]</t>
  </si>
  <si>
    <t>Alt. a Mezz.Vero [°]</t>
  </si>
  <si>
    <t>→</t>
  </si>
  <si>
    <t>Mezzog. (orol.) [h]</t>
  </si>
  <si>
    <t>Diff. dur. Dì mediata a Murlo[min]</t>
  </si>
  <si>
    <t>Ora Legale</t>
  </si>
  <si>
    <t>AO Alba [gradi]</t>
  </si>
  <si>
    <t>AO Tram. [gradi]</t>
  </si>
  <si>
    <t>Giugno</t>
  </si>
  <si>
    <t>Az Tram.2</t>
  </si>
  <si>
    <t>Az Alba.1  [gradi]</t>
  </si>
  <si>
    <t>Az Tram.1  [gradi]</t>
  </si>
  <si>
    <t>AO [gradi]</t>
  </si>
  <si>
    <t>Ora Tm</t>
  </si>
  <si>
    <t>T.Vero Tv</t>
  </si>
  <si>
    <t>Latitudine [gradi]</t>
  </si>
  <si>
    <t>Alt a ora Tm [°]</t>
  </si>
  <si>
    <t>Calcolo semplificato dell'alba e tramonto: orari, azimut e altezza.</t>
  </si>
  <si>
    <t>Grafico che rappresenta la differenza in minuti della durata del dì rispetto al giorno precedente.</t>
  </si>
  <si>
    <t>Nota: l'irregolarità nel grafico è dovuta all'aver aggiunto il 29 feb nella lista delle declinazioni.</t>
  </si>
  <si>
    <t>Az a Tm [°]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</si>
</sst>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m"/>
    <numFmt numFmtId="171" formatCode="0.000"/>
    <numFmt numFmtId="172" formatCode="d\ mmm\ yy"/>
    <numFmt numFmtId="173" formatCode="dd/mm"/>
    <numFmt numFmtId="174" formatCode="[$-F400]h:mm:ss\ AM/PM"/>
    <numFmt numFmtId="175" formatCode="0.0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809]dd\ mmmm\ yyyy"/>
  </numFmts>
  <fonts count="3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8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0" fontId="19" fillId="1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15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14" borderId="0" applyNumberFormat="0" applyBorder="0" applyAlignment="0" applyProtection="0"/>
    <xf numFmtId="0" fontId="0" fillId="4" borderId="4" applyNumberFormat="0" applyFont="0" applyAlignment="0" applyProtection="0"/>
    <xf numFmtId="0" fontId="16" fillId="2" borderId="5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/>
    </xf>
    <xf numFmtId="0" fontId="2" fillId="0" borderId="0" xfId="0" applyFont="1" applyFill="1" applyAlignment="1">
      <alignment/>
    </xf>
    <xf numFmtId="172" fontId="0" fillId="0" borderId="11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1" fillId="17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1" fontId="2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8" borderId="15" xfId="0" applyFont="1" applyFill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Alignment="1">
      <alignment/>
    </xf>
    <xf numFmtId="0" fontId="3" fillId="0" borderId="16" xfId="0" applyNumberFormat="1" applyFont="1" applyFill="1" applyBorder="1" applyAlignment="1">
      <alignment/>
    </xf>
    <xf numFmtId="0" fontId="1" fillId="18" borderId="16" xfId="0" applyFont="1" applyFill="1" applyBorder="1" applyAlignment="1">
      <alignment/>
    </xf>
    <xf numFmtId="0" fontId="0" fillId="19" borderId="0" xfId="0" applyFill="1" applyAlignment="1">
      <alignment/>
    </xf>
    <xf numFmtId="20" fontId="0" fillId="0" borderId="0" xfId="0" applyNumberFormat="1" applyFont="1" applyBorder="1" applyAlignment="1">
      <alignment/>
    </xf>
    <xf numFmtId="0" fontId="1" fillId="17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17" borderId="19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0" borderId="21" xfId="0" applyFont="1" applyFill="1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20" fontId="2" fillId="0" borderId="23" xfId="0" applyNumberFormat="1" applyFont="1" applyBorder="1" applyAlignment="1">
      <alignment/>
    </xf>
    <xf numFmtId="0" fontId="1" fillId="21" borderId="24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21" borderId="0" xfId="0" applyFont="1" applyFill="1" applyBorder="1" applyAlignment="1">
      <alignment/>
    </xf>
    <xf numFmtId="20" fontId="2" fillId="0" borderId="25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8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" fillId="21" borderId="26" xfId="0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0" fontId="1" fillId="8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29" xfId="0" applyNumberFormat="1" applyFont="1" applyFill="1" applyBorder="1" applyAlignment="1">
      <alignment/>
    </xf>
    <xf numFmtId="0" fontId="1" fillId="17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20" fontId="2" fillId="0" borderId="3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75"/>
          <c:w val="0.96475"/>
          <c:h val="0.9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Foglio1!$N$2:$N$367</c:f>
              <c:numCache/>
            </c:numRef>
          </c:yVal>
          <c:smooth val="0"/>
        </c:ser>
        <c:axId val="58412590"/>
        <c:axId val="55951263"/>
      </c:scatterChart>
      <c:valAx>
        <c:axId val="58412590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1263"/>
        <c:crosses val="autoZero"/>
        <c:crossBetween val="midCat"/>
        <c:dispUnits/>
        <c:majorUnit val="30.5"/>
      </c:valAx>
      <c:valAx>
        <c:axId val="55951263"/>
        <c:scaling>
          <c:orientation val="minMax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75"/>
          <c:w val="0.965"/>
          <c:h val="0.9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strCache>
            </c:strRef>
          </c:xVal>
          <c:yVal>
            <c:numRef>
              <c:f>Foglio1!$Q$2:$Q$367</c:f>
              <c:numCache>
                <c:ptCount val="366"/>
                <c:pt idx="7">
                  <c:v>6.903512590541325</c:v>
                </c:pt>
                <c:pt idx="8">
                  <c:v>7.2682953984858045</c:v>
                </c:pt>
                <c:pt idx="9">
                  <c:v>7.822092736451296</c:v>
                </c:pt>
                <c:pt idx="10">
                  <c:v>8.275140339338272</c:v>
                </c:pt>
                <c:pt idx="11">
                  <c:v>8.725708500004323</c:v>
                </c:pt>
                <c:pt idx="12">
                  <c:v>9.267376221822694</c:v>
                </c:pt>
                <c:pt idx="13">
                  <c:v>9.613076527232245</c:v>
                </c:pt>
                <c:pt idx="14">
                  <c:v>10.144545413956294</c:v>
                </c:pt>
                <c:pt idx="15">
                  <c:v>10.48541431127731</c:v>
                </c:pt>
                <c:pt idx="16">
                  <c:v>11.006102213423965</c:v>
                </c:pt>
                <c:pt idx="17">
                  <c:v>11.429048960922543</c:v>
                </c:pt>
                <c:pt idx="18">
                  <c:v>11.849128692510895</c:v>
                </c:pt>
                <c:pt idx="19">
                  <c:v>12.17286998911586</c:v>
                </c:pt>
                <c:pt idx="20">
                  <c:v>12.58246677046131</c:v>
                </c:pt>
                <c:pt idx="21">
                  <c:v>12.806175692151989</c:v>
                </c:pt>
                <c:pt idx="22">
                  <c:v>13.390342456687065</c:v>
                </c:pt>
                <c:pt idx="23">
                  <c:v>13.6044624065876</c:v>
                </c:pt>
                <c:pt idx="24">
                  <c:v>13.817295575186783</c:v>
                </c:pt>
                <c:pt idx="25">
                  <c:v>14.20603144360971</c:v>
                </c:pt>
                <c:pt idx="26">
                  <c:v>14.592007662443578</c:v>
                </c:pt>
                <c:pt idx="27">
                  <c:v>14.794167129884848</c:v>
                </c:pt>
                <c:pt idx="28">
                  <c:v>15.260117854548838</c:v>
                </c:pt>
                <c:pt idx="29">
                  <c:v>15.45335154137458</c:v>
                </c:pt>
                <c:pt idx="30">
                  <c:v>15.648486942858177</c:v>
                </c:pt>
                <c:pt idx="31">
                  <c:v>16.101138384984637</c:v>
                </c:pt>
                <c:pt idx="32">
                  <c:v>16.287741273632967</c:v>
                </c:pt>
                <c:pt idx="33">
                  <c:v>16.473627723448345</c:v>
                </c:pt>
                <c:pt idx="34">
                  <c:v>16.828728081372404</c:v>
                </c:pt>
                <c:pt idx="35">
                  <c:v>17.006984206443683</c:v>
                </c:pt>
                <c:pt idx="36">
                  <c:v>17.18477926276954</c:v>
                </c:pt>
                <c:pt idx="37">
                  <c:v>17.448691889407577</c:v>
                </c:pt>
                <c:pt idx="38">
                  <c:v>17.619859982021353</c:v>
                </c:pt>
                <c:pt idx="39">
                  <c:v>17.876558400715084</c:v>
                </c:pt>
                <c:pt idx="40">
                  <c:v>18.04968671333299</c:v>
                </c:pt>
                <c:pt idx="41">
                  <c:v>18.135098643528593</c:v>
                </c:pt>
                <c:pt idx="42">
                  <c:v>18.303211500757257</c:v>
                </c:pt>
                <c:pt idx="43">
                  <c:v>18.553006658389002</c:v>
                </c:pt>
                <c:pt idx="44">
                  <c:v>18.721011072384925</c:v>
                </c:pt>
                <c:pt idx="45">
                  <c:v>18.72241145677524</c:v>
                </c:pt>
                <c:pt idx="46">
                  <c:v>18.88673197285751</c:v>
                </c:pt>
                <c:pt idx="47">
                  <c:v>19.134146520449917</c:v>
                </c:pt>
                <c:pt idx="48">
                  <c:v>19.29904788002549</c:v>
                </c:pt>
                <c:pt idx="49">
                  <c:v>19.38255357690835</c:v>
                </c:pt>
                <c:pt idx="50">
                  <c:v>19.385750064631395</c:v>
                </c:pt>
                <c:pt idx="51">
                  <c:v>19.472178013246904</c:v>
                </c:pt>
                <c:pt idx="52">
                  <c:v>19.717564563232237</c:v>
                </c:pt>
                <c:pt idx="53">
                  <c:v>19.802010541586448</c:v>
                </c:pt>
                <c:pt idx="54">
                  <c:v>19.80977581345325</c:v>
                </c:pt>
                <c:pt idx="55">
                  <c:v>19.897705311155107</c:v>
                </c:pt>
                <c:pt idx="56">
                  <c:v>19.987271967763434</c:v>
                </c:pt>
                <c:pt idx="57">
                  <c:v>20.156069306544282</c:v>
                </c:pt>
                <c:pt idx="58">
                  <c:v>20.248759084562522</c:v>
                </c:pt>
                <c:pt idx="59">
                  <c:v>19.104952308041945</c:v>
                </c:pt>
                <c:pt idx="60">
                  <c:v>17.96846403775632</c:v>
                </c:pt>
                <c:pt idx="61">
                  <c:v>18.148183119774544</c:v>
                </c:pt>
                <c:pt idx="62">
                  <c:v>18.174349158505265</c:v>
                </c:pt>
                <c:pt idx="63">
                  <c:v>18.20260247728175</c:v>
                </c:pt>
                <c:pt idx="64">
                  <c:v>18.231728543845982</c:v>
                </c:pt>
                <c:pt idx="65">
                  <c:v>18.264218772796426</c:v>
                </c:pt>
                <c:pt idx="66">
                  <c:v>19.531462037333434</c:v>
                </c:pt>
                <c:pt idx="67">
                  <c:v>20.643910961658705</c:v>
                </c:pt>
                <c:pt idx="68">
                  <c:v>20.599101707310936</c:v>
                </c:pt>
                <c:pt idx="69">
                  <c:v>20.709584463767428</c:v>
                </c:pt>
                <c:pt idx="70">
                  <c:v>20.671286929504298</c:v>
                </c:pt>
                <c:pt idx="71">
                  <c:v>20.710297126821438</c:v>
                </c:pt>
                <c:pt idx="72">
                  <c:v>20.677463645150134</c:v>
                </c:pt>
                <c:pt idx="73">
                  <c:v>20.645835513283863</c:v>
                </c:pt>
                <c:pt idx="74">
                  <c:v>20.76900595152214</c:v>
                </c:pt>
                <c:pt idx="75">
                  <c:v>20.74368047964807</c:v>
                </c:pt>
                <c:pt idx="76">
                  <c:v>20.72063972298718</c:v>
                </c:pt>
                <c:pt idx="77">
                  <c:v>20.85165855772008</c:v>
                </c:pt>
                <c:pt idx="78">
                  <c:v>20.68419783587583</c:v>
                </c:pt>
                <c:pt idx="79">
                  <c:v>20.820573491010705</c:v>
                </c:pt>
                <c:pt idx="80">
                  <c:v>20.808976088651505</c:v>
                </c:pt>
                <c:pt idx="81">
                  <c:v>20.800312362802984</c:v>
                </c:pt>
                <c:pt idx="82">
                  <c:v>20.719625472537366</c:v>
                </c:pt>
                <c:pt idx="83">
                  <c:v>20.71671419242577</c:v>
                </c:pt>
                <c:pt idx="84">
                  <c:v>20.71671419242577</c:v>
                </c:pt>
                <c:pt idx="85">
                  <c:v>20.79457634278082</c:v>
                </c:pt>
                <c:pt idx="86">
                  <c:v>20.800312362802984</c:v>
                </c:pt>
                <c:pt idx="87">
                  <c:v>20.65839659972962</c:v>
                </c:pt>
                <c:pt idx="88">
                  <c:v>20.66983713896814</c:v>
                </c:pt>
                <c:pt idx="89">
                  <c:v>20.68341030235093</c:v>
                </c:pt>
                <c:pt idx="90">
                  <c:v>20.625006112661204</c:v>
                </c:pt>
                <c:pt idx="91">
                  <c:v>20.493673918455855</c:v>
                </c:pt>
                <c:pt idx="92">
                  <c:v>20.591519659087858</c:v>
                </c:pt>
                <c:pt idx="93">
                  <c:v>20.465396132378437</c:v>
                </c:pt>
                <c:pt idx="94">
                  <c:v>20.568297060637235</c:v>
                </c:pt>
                <c:pt idx="95">
                  <c:v>20.447257166138364</c:v>
                </c:pt>
                <c:pt idx="96">
                  <c:v>20.403148991742448</c:v>
                </c:pt>
                <c:pt idx="97">
                  <c:v>20.362366010401516</c:v>
                </c:pt>
                <c:pt idx="98">
                  <c:v>20.39974097707976</c:v>
                </c:pt>
                <c:pt idx="99">
                  <c:v>20.211456370696865</c:v>
                </c:pt>
                <c:pt idx="100">
                  <c:v>20.176827799261048</c:v>
                </c:pt>
                <c:pt idx="101">
                  <c:v>20.30026918105502</c:v>
                </c:pt>
                <c:pt idx="102">
                  <c:v>20.115883702648674</c:v>
                </c:pt>
                <c:pt idx="103">
                  <c:v>20.08700038295963</c:v>
                </c:pt>
                <c:pt idx="104">
                  <c:v>19.905931170902598</c:v>
                </c:pt>
                <c:pt idx="105">
                  <c:v>19.882527669772045</c:v>
                </c:pt>
                <c:pt idx="106">
                  <c:v>19.781525961687976</c:v>
                </c:pt>
                <c:pt idx="107">
                  <c:v>19.83948857864945</c:v>
                </c:pt>
                <c:pt idx="108">
                  <c:v>19.5105976820442</c:v>
                </c:pt>
                <c:pt idx="109">
                  <c:v>19.569418165636314</c:v>
                </c:pt>
                <c:pt idx="110">
                  <c:v>19.55302953570179</c:v>
                </c:pt>
                <c:pt idx="111">
                  <c:v>19.457114188941524</c:v>
                </c:pt>
                <c:pt idx="112">
                  <c:v>19.366339198553497</c:v>
                </c:pt>
                <c:pt idx="113">
                  <c:v>19.273223515513287</c:v>
                </c:pt>
                <c:pt idx="114">
                  <c:v>19.024142598377516</c:v>
                </c:pt>
                <c:pt idx="115">
                  <c:v>19.014063140415374</c:v>
                </c:pt>
                <c:pt idx="116">
                  <c:v>18.843324895527438</c:v>
                </c:pt>
                <c:pt idx="117">
                  <c:v>18.591571435553753</c:v>
                </c:pt>
                <c:pt idx="118">
                  <c:v>18.74495602627107</c:v>
                </c:pt>
                <c:pt idx="119">
                  <c:v>18.412192111090953</c:v>
                </c:pt>
                <c:pt idx="120">
                  <c:v>18.32179276931914</c:v>
                </c:pt>
                <c:pt idx="121">
                  <c:v>18.315286035888896</c:v>
                </c:pt>
                <c:pt idx="122">
                  <c:v>17.896151490978056</c:v>
                </c:pt>
                <c:pt idx="123">
                  <c:v>17.97234956636398</c:v>
                </c:pt>
                <c:pt idx="124">
                  <c:v>17.79616601551897</c:v>
                </c:pt>
                <c:pt idx="125">
                  <c:v>17.54293033602579</c:v>
                </c:pt>
                <c:pt idx="126">
                  <c:v>17.61813794084194</c:v>
                </c:pt>
                <c:pt idx="127">
                  <c:v>17.357215198653044</c:v>
                </c:pt>
                <c:pt idx="128">
                  <c:v>17.012366712566198</c:v>
                </c:pt>
                <c:pt idx="129">
                  <c:v>17.08498678858941</c:v>
                </c:pt>
                <c:pt idx="130">
                  <c:v>16.56581372419037</c:v>
                </c:pt>
                <c:pt idx="131">
                  <c:v>16.55276597561258</c:v>
                </c:pt>
                <c:pt idx="132">
                  <c:v>16.284809994926697</c:v>
                </c:pt>
                <c:pt idx="133">
                  <c:v>15.928056539361677</c:v>
                </c:pt>
                <c:pt idx="134">
                  <c:v>15.824661423649893</c:v>
                </c:pt>
                <c:pt idx="135">
                  <c:v>15.633053113561566</c:v>
                </c:pt>
                <c:pt idx="136">
                  <c:v>15.443356336234864</c:v>
                </c:pt>
                <c:pt idx="137">
                  <c:v>15.155691303897783</c:v>
                </c:pt>
                <c:pt idx="138">
                  <c:v>14.96113669952976</c:v>
                </c:pt>
                <c:pt idx="139">
                  <c:v>14.583368312511276</c:v>
                </c:pt>
                <c:pt idx="140">
                  <c:v>14.380636809851985</c:v>
                </c:pt>
                <c:pt idx="141">
                  <c:v>14.176819060325414</c:v>
                </c:pt>
                <c:pt idx="142">
                  <c:v>13.878267262069599</c:v>
                </c:pt>
                <c:pt idx="143">
                  <c:v>13.489144400720008</c:v>
                </c:pt>
                <c:pt idx="144">
                  <c:v>13.270023885058002</c:v>
                </c:pt>
                <c:pt idx="145">
                  <c:v>12.781550176567968</c:v>
                </c:pt>
                <c:pt idx="146">
                  <c:v>12.65112313862275</c:v>
                </c:pt>
                <c:pt idx="147">
                  <c:v>12.337257626395477</c:v>
                </c:pt>
                <c:pt idx="148">
                  <c:v>11.928214085017892</c:v>
                </c:pt>
                <c:pt idx="149">
                  <c:v>11.511401276273574</c:v>
                </c:pt>
                <c:pt idx="150">
                  <c:v>11.1854718174704</c:v>
                </c:pt>
                <c:pt idx="151">
                  <c:v>10.946648453169168</c:v>
                </c:pt>
                <c:pt idx="152">
                  <c:v>10.612122033588065</c:v>
                </c:pt>
                <c:pt idx="153">
                  <c:v>10.088648848269841</c:v>
                </c:pt>
                <c:pt idx="154">
                  <c:v>9.654421741891746</c:v>
                </c:pt>
                <c:pt idx="155">
                  <c:v>9.405559232012948</c:v>
                </c:pt>
                <c:pt idx="156">
                  <c:v>9.055665621148528</c:v>
                </c:pt>
                <c:pt idx="157">
                  <c:v>8.514618704432202</c:v>
                </c:pt>
                <c:pt idx="158">
                  <c:v>8.256148627118769</c:v>
                </c:pt>
                <c:pt idx="159">
                  <c:v>7.70615429270034</c:v>
                </c:pt>
                <c:pt idx="160">
                  <c:v>7.440488213173815</c:v>
                </c:pt>
                <c:pt idx="161">
                  <c:v>7.077006932948429</c:v>
                </c:pt>
                <c:pt idx="162">
                  <c:v>6.230088852059836</c:v>
                </c:pt>
                <c:pt idx="163">
                  <c:v>6.149450018285698</c:v>
                </c:pt>
                <c:pt idx="164">
                  <c:v>5.776039010824547</c:v>
                </c:pt>
                <c:pt idx="165">
                  <c:v>5.112486257972577</c:v>
                </c:pt>
                <c:pt idx="166">
                  <c:v>4.830603816746617</c:v>
                </c:pt>
                <c:pt idx="167">
                  <c:v>4.355377678286239</c:v>
                </c:pt>
                <c:pt idx="168">
                  <c:v>3.8775176518761967</c:v>
                </c:pt>
                <c:pt idx="169">
                  <c:v>3.687210099597067</c:v>
                </c:pt>
                <c:pt idx="170">
                  <c:v>2.9151912025951887</c:v>
                </c:pt>
                <c:pt idx="171">
                  <c:v>2.431394326173759</c:v>
                </c:pt>
                <c:pt idx="172">
                  <c:v>1.9462998976450763</c:v>
                </c:pt>
                <c:pt idx="173">
                  <c:v>1.4606157792064778</c:v>
                </c:pt>
                <c:pt idx="174">
                  <c:v>0.9743394485850132</c:v>
                </c:pt>
                <c:pt idx="175">
                  <c:v>0.48734870806868</c:v>
                </c:pt>
                <c:pt idx="176">
                  <c:v>0</c:v>
                </c:pt>
                <c:pt idx="177">
                  <c:v>-0.38992679076979897</c:v>
                </c:pt>
                <c:pt idx="178">
                  <c:v>-0.7796625295920023</c:v>
                </c:pt>
                <c:pt idx="179">
                  <c:v>-1.071642213166335</c:v>
                </c:pt>
                <c:pt idx="180">
                  <c:v>-1.5577998989792619</c:v>
                </c:pt>
                <c:pt idx="181">
                  <c:v>-2.043365878046721</c:v>
                </c:pt>
                <c:pt idx="182">
                  <c:v>-2.6246273964018485</c:v>
                </c:pt>
                <c:pt idx="183">
                  <c:v>-3.1072713005145047</c:v>
                </c:pt>
                <c:pt idx="184">
                  <c:v>-3.4922945694288643</c:v>
                </c:pt>
                <c:pt idx="185">
                  <c:v>-4.0684460190676575</c:v>
                </c:pt>
                <c:pt idx="186">
                  <c:v>-4.54676516676674</c:v>
                </c:pt>
                <c:pt idx="187">
                  <c:v>-5.02142688627405</c:v>
                </c:pt>
                <c:pt idx="188">
                  <c:v>-5.4944159597101105</c:v>
                </c:pt>
                <c:pt idx="189">
                  <c:v>-5.771922692601308</c:v>
                </c:pt>
                <c:pt idx="190">
                  <c:v>-6.2389023067730776</c:v>
                </c:pt>
                <c:pt idx="191">
                  <c:v>-6.705423507089172</c:v>
                </c:pt>
                <c:pt idx="192">
                  <c:v>-7.165118440318956</c:v>
                </c:pt>
                <c:pt idx="193">
                  <c:v>-7.5297722054761</c:v>
                </c:pt>
                <c:pt idx="194">
                  <c:v>-7.889178968973631</c:v>
                </c:pt>
                <c:pt idx="195">
                  <c:v>-8.34056214009859</c:v>
                </c:pt>
                <c:pt idx="196">
                  <c:v>-8.789500769896001</c:v>
                </c:pt>
                <c:pt idx="197">
                  <c:v>-9.045483549879947</c:v>
                </c:pt>
                <c:pt idx="198">
                  <c:v>-9.580865164898853</c:v>
                </c:pt>
                <c:pt idx="199">
                  <c:v>-9.828876021666417</c:v>
                </c:pt>
                <c:pt idx="200">
                  <c:v>-10.172050139589572</c:v>
                </c:pt>
                <c:pt idx="201">
                  <c:v>-10.6006252374074</c:v>
                </c:pt>
                <c:pt idx="202">
                  <c:v>-10.84105759090427</c:v>
                </c:pt>
                <c:pt idx="203">
                  <c:v>-11.262379311822777</c:v>
                </c:pt>
                <c:pt idx="204">
                  <c:v>-11.68090090171578</c:v>
                </c:pt>
                <c:pt idx="205">
                  <c:v>-11.910891049089507</c:v>
                </c:pt>
                <c:pt idx="206">
                  <c:v>-12.319559639645021</c:v>
                </c:pt>
                <c:pt idx="207">
                  <c:v>-12.72797357965647</c:v>
                </c:pt>
                <c:pt idx="208">
                  <c:v>-12.947354646812457</c:v>
                </c:pt>
                <c:pt idx="209">
                  <c:v>-13.256933574661183</c:v>
                </c:pt>
                <c:pt idx="210">
                  <c:v>-13.47076272360784</c:v>
                </c:pt>
                <c:pt idx="211">
                  <c:v>-13.68335919097369</c:v>
                </c:pt>
                <c:pt idx="212">
                  <c:v>-14.070303483570576</c:v>
                </c:pt>
                <c:pt idx="213">
                  <c:v>-14.274530294197874</c:v>
                </c:pt>
                <c:pt idx="214">
                  <c:v>-14.567313250735232</c:v>
                </c:pt>
                <c:pt idx="215">
                  <c:v>-14.769033609403266</c:v>
                </c:pt>
                <c:pt idx="216">
                  <c:v>-15.14222636335763</c:v>
                </c:pt>
                <c:pt idx="217">
                  <c:v>-15.424457829220408</c:v>
                </c:pt>
                <c:pt idx="218">
                  <c:v>-15.619619799028293</c:v>
                </c:pt>
                <c:pt idx="219">
                  <c:v>-15.723537093903666</c:v>
                </c:pt>
                <c:pt idx="220">
                  <c:v>-15.912208930042127</c:v>
                </c:pt>
                <c:pt idx="221">
                  <c:v>-16.18456686029223</c:v>
                </c:pt>
                <c:pt idx="222">
                  <c:v>-16.3715838871752</c:v>
                </c:pt>
                <c:pt idx="223">
                  <c:v>-16.552850624283053</c:v>
                </c:pt>
                <c:pt idx="224">
                  <c:v>-16.56711818707464</c:v>
                </c:pt>
                <c:pt idx="225">
                  <c:v>-16.833725013712204</c:v>
                </c:pt>
                <c:pt idx="226">
                  <c:v>-17.17932162775213</c:v>
                </c:pt>
                <c:pt idx="227">
                  <c:v>-17.27403742586958</c:v>
                </c:pt>
                <c:pt idx="228">
                  <c:v>-17.448695154429643</c:v>
                </c:pt>
                <c:pt idx="229">
                  <c:v>-17.62569511831039</c:v>
                </c:pt>
                <c:pt idx="230">
                  <c:v>-17.71657764650641</c:v>
                </c:pt>
                <c:pt idx="231">
                  <c:v>-17.974750833754776</c:v>
                </c:pt>
                <c:pt idx="232">
                  <c:v>-18.147037869976614</c:v>
                </c:pt>
                <c:pt idx="233">
                  <c:v>-18.15433425191312</c:v>
                </c:pt>
                <c:pt idx="234">
                  <c:v>-18.407731631076594</c:v>
                </c:pt>
                <c:pt idx="235">
                  <c:v>-18.41726342656017</c:v>
                </c:pt>
                <c:pt idx="236">
                  <c:v>-18.50998797168888</c:v>
                </c:pt>
                <c:pt idx="237">
                  <c:v>-18.680796833375197</c:v>
                </c:pt>
                <c:pt idx="238">
                  <c:v>-18.773254330698492</c:v>
                </c:pt>
                <c:pt idx="239">
                  <c:v>-18.86486304321018</c:v>
                </c:pt>
                <c:pt idx="240">
                  <c:v>-18.957722210045524</c:v>
                </c:pt>
                <c:pt idx="241">
                  <c:v>-18.971831544807074</c:v>
                </c:pt>
                <c:pt idx="242">
                  <c:v>-19.14546972937231</c:v>
                </c:pt>
                <c:pt idx="243">
                  <c:v>-19.397660855107333</c:v>
                </c:pt>
                <c:pt idx="244">
                  <c:v>-19.33700641879401</c:v>
                </c:pt>
                <c:pt idx="245">
                  <c:v>-19.35770015200177</c:v>
                </c:pt>
                <c:pt idx="246">
                  <c:v>-19.455786540735218</c:v>
                </c:pt>
                <c:pt idx="247">
                  <c:v>-19.478618021901255</c:v>
                </c:pt>
                <c:pt idx="248">
                  <c:v>-19.580172743566386</c:v>
                </c:pt>
                <c:pt idx="249">
                  <c:v>-19.682002266310157</c:v>
                </c:pt>
                <c:pt idx="250">
                  <c:v>-19.631597196520012</c:v>
                </c:pt>
                <c:pt idx="251">
                  <c:v>-19.738739188716394</c:v>
                </c:pt>
                <c:pt idx="252">
                  <c:v>-19.923688465093292</c:v>
                </c:pt>
                <c:pt idx="253">
                  <c:v>-19.955980021859006</c:v>
                </c:pt>
                <c:pt idx="254">
                  <c:v>-19.991669925813973</c:v>
                </c:pt>
                <c:pt idx="255">
                  <c:v>-20.02853030924335</c:v>
                </c:pt>
                <c:pt idx="256">
                  <c:v>-20.06676421605544</c:v>
                </c:pt>
                <c:pt idx="257">
                  <c:v>-20.108346468757574</c:v>
                </c:pt>
                <c:pt idx="258">
                  <c:v>-20.15226813139183</c:v>
                </c:pt>
                <c:pt idx="259">
                  <c:v>-20.197786462013134</c:v>
                </c:pt>
                <c:pt idx="260">
                  <c:v>-20.170554199707063</c:v>
                </c:pt>
                <c:pt idx="261">
                  <c:v>-20.372116240394824</c:v>
                </c:pt>
                <c:pt idx="262">
                  <c:v>-20.349900670670102</c:v>
                </c:pt>
                <c:pt idx="263">
                  <c:v>-20.32982723925457</c:v>
                </c:pt>
                <c:pt idx="264">
                  <c:v>-20.312912826137612</c:v>
                </c:pt>
                <c:pt idx="265">
                  <c:v>-20.448695031924693</c:v>
                </c:pt>
                <c:pt idx="266">
                  <c:v>-20.361638661099448</c:v>
                </c:pt>
                <c:pt idx="267">
                  <c:v>-20.5026450929887</c:v>
                </c:pt>
                <c:pt idx="268">
                  <c:v>-20.42085949893167</c:v>
                </c:pt>
                <c:pt idx="269">
                  <c:v>-20.41711152793134</c:v>
                </c:pt>
                <c:pt idx="270">
                  <c:v>-20.491060206780283</c:v>
                </c:pt>
                <c:pt idx="271">
                  <c:v>-20.49259884188377</c:v>
                </c:pt>
                <c:pt idx="272">
                  <c:v>-20.42183254099342</c:v>
                </c:pt>
                <c:pt idx="273">
                  <c:v>-20.579159534670453</c:v>
                </c:pt>
                <c:pt idx="274">
                  <c:v>-20.43863280334687</c:v>
                </c:pt>
                <c:pt idx="275">
                  <c:v>-20.375736764191643</c:v>
                </c:pt>
                <c:pt idx="276">
                  <c:v>-20.54147420195715</c:v>
                </c:pt>
                <c:pt idx="277">
                  <c:v>-20.484422760657104</c:v>
                </c:pt>
                <c:pt idx="278">
                  <c:v>-20.504647093813233</c:v>
                </c:pt>
                <c:pt idx="279">
                  <c:v>-20.452322946882262</c:v>
                </c:pt>
                <c:pt idx="280">
                  <c:v>-20.403242035142952</c:v>
                </c:pt>
                <c:pt idx="281">
                  <c:v>-20.431376681261604</c:v>
                </c:pt>
                <c:pt idx="282">
                  <c:v>-20.462185156267303</c:v>
                </c:pt>
                <c:pt idx="283">
                  <c:v>-20.421107906878895</c:v>
                </c:pt>
                <c:pt idx="284">
                  <c:v>-20.381698195734828</c:v>
                </c:pt>
                <c:pt idx="285">
                  <c:v>-20.343742618617924</c:v>
                </c:pt>
                <c:pt idx="286">
                  <c:v>-20.23120709356302</c:v>
                </c:pt>
                <c:pt idx="287">
                  <c:v>-20.276112128817942</c:v>
                </c:pt>
                <c:pt idx="288">
                  <c:v>-20.322669615034528</c:v>
                </c:pt>
                <c:pt idx="289">
                  <c:v>-20.29444146047851</c:v>
                </c:pt>
                <c:pt idx="290">
                  <c:v>-20.114361727005665</c:v>
                </c:pt>
                <c:pt idx="291">
                  <c:v>-20.090460406427795</c:v>
                </c:pt>
                <c:pt idx="292">
                  <c:v>-19.989105674904764</c:v>
                </c:pt>
                <c:pt idx="293">
                  <c:v>-20.123477188395213</c:v>
                </c:pt>
                <c:pt idx="294">
                  <c:v>-19.95075223201404</c:v>
                </c:pt>
                <c:pt idx="295">
                  <c:v>-19.777710958598433</c:v>
                </c:pt>
                <c:pt idx="296">
                  <c:v>-19.842181570685753</c:v>
                </c:pt>
                <c:pt idx="297">
                  <c:v>-19.82795677904953</c:v>
                </c:pt>
                <c:pt idx="298">
                  <c:v>-19.737791816987276</c:v>
                </c:pt>
                <c:pt idx="299">
                  <c:v>-19.645313171685252</c:v>
                </c:pt>
                <c:pt idx="300">
                  <c:v>-19.558237360349793</c:v>
                </c:pt>
                <c:pt idx="301">
                  <c:v>-19.470653036075483</c:v>
                </c:pt>
                <c:pt idx="302">
                  <c:v>-19.38236589850657</c:v>
                </c:pt>
                <c:pt idx="303">
                  <c:v>-19.13667378529734</c:v>
                </c:pt>
                <c:pt idx="304">
                  <c:v>-19.13227951999339</c:v>
                </c:pt>
                <c:pt idx="305">
                  <c:v>-18.883124818960653</c:v>
                </c:pt>
                <c:pt idx="306">
                  <c:v>-19.042035389510836</c:v>
                </c:pt>
                <c:pt idx="307">
                  <c:v>-18.794133474479544</c:v>
                </c:pt>
                <c:pt idx="308">
                  <c:v>-18.543513331741543</c:v>
                </c:pt>
                <c:pt idx="309">
                  <c:v>-18.54102330071772</c:v>
                </c:pt>
                <c:pt idx="310">
                  <c:v>-18.3720794002787</c:v>
                </c:pt>
                <c:pt idx="311">
                  <c:v>-18.121380638399422</c:v>
                </c:pt>
                <c:pt idx="312">
                  <c:v>-18.11676542534226</c:v>
                </c:pt>
                <c:pt idx="313">
                  <c:v>-17.69538980869033</c:v>
                </c:pt>
                <c:pt idx="314">
                  <c:v>-17.606162720962324</c:v>
                </c:pt>
                <c:pt idx="315">
                  <c:v>-17.51481724683085</c:v>
                </c:pt>
                <c:pt idx="316">
                  <c:v>-17.256588280147334</c:v>
                </c:pt>
                <c:pt idx="317">
                  <c:v>-17.078616658762584</c:v>
                </c:pt>
                <c:pt idx="318">
                  <c:v>-16.900228817024292</c:v>
                </c:pt>
                <c:pt idx="319">
                  <c:v>-16.633755521211313</c:v>
                </c:pt>
                <c:pt idx="320">
                  <c:v>-16.44836196845052</c:v>
                </c:pt>
                <c:pt idx="321">
                  <c:v>-16.176706159522993</c:v>
                </c:pt>
                <c:pt idx="322">
                  <c:v>-15.989548410560275</c:v>
                </c:pt>
                <c:pt idx="323">
                  <c:v>-15.712391000024546</c:v>
                </c:pt>
                <c:pt idx="324">
                  <c:v>-15.430760074358858</c:v>
                </c:pt>
                <c:pt idx="325">
                  <c:v>-15.147403110316517</c:v>
                </c:pt>
                <c:pt idx="326">
                  <c:v>-14.859445817150672</c:v>
                </c:pt>
                <c:pt idx="327">
                  <c:v>-14.65764709803917</c:v>
                </c:pt>
                <c:pt idx="328">
                  <c:v>-14.36353521069428</c:v>
                </c:pt>
                <c:pt idx="329">
                  <c:v>-13.975878356590421</c:v>
                </c:pt>
                <c:pt idx="330">
                  <c:v>-13.674636946638365</c:v>
                </c:pt>
                <c:pt idx="331">
                  <c:v>-13.368619004054807</c:v>
                </c:pt>
                <c:pt idx="332">
                  <c:v>-12.967826035088947</c:v>
                </c:pt>
                <c:pt idx="333">
                  <c:v>-12.654560769988876</c:v>
                </c:pt>
                <c:pt idx="334">
                  <c:v>-12.339135939897119</c:v>
                </c:pt>
                <c:pt idx="335">
                  <c:v>-11.925184707602945</c:v>
                </c:pt>
                <c:pt idx="336">
                  <c:v>-11.505857457585407</c:v>
                </c:pt>
                <c:pt idx="337">
                  <c:v>-11.083683835806113</c:v>
                </c:pt>
                <c:pt idx="338">
                  <c:v>-10.750929578702362</c:v>
                </c:pt>
                <c:pt idx="339">
                  <c:v>-10.31866926811972</c:v>
                </c:pt>
                <c:pt idx="340">
                  <c:v>-9.788412901038122</c:v>
                </c:pt>
                <c:pt idx="341">
                  <c:v>-9.159306021380793</c:v>
                </c:pt>
                <c:pt idx="342">
                  <c:v>-8.809496455636676</c:v>
                </c:pt>
                <c:pt idx="343">
                  <c:v>-8.551665245049165</c:v>
                </c:pt>
                <c:pt idx="344">
                  <c:v>-8.099842006320834</c:v>
                </c:pt>
                <c:pt idx="345">
                  <c:v>-7.452620302076269</c:v>
                </c:pt>
                <c:pt idx="346">
                  <c:v>-6.992002834962854</c:v>
                </c:pt>
                <c:pt idx="347">
                  <c:v>-6.721236207653902</c:v>
                </c:pt>
                <c:pt idx="348">
                  <c:v>-6.253691554014864</c:v>
                </c:pt>
                <c:pt idx="349">
                  <c:v>-5.5914819401117555</c:v>
                </c:pt>
                <c:pt idx="350">
                  <c:v>-4.926628888622595</c:v>
                </c:pt>
                <c:pt idx="351">
                  <c:v>-4.4516306315295395</c:v>
                </c:pt>
                <c:pt idx="352">
                  <c:v>-4.07041401905154</c:v>
                </c:pt>
                <c:pt idx="353">
                  <c:v>-3.5906116711008806</c:v>
                </c:pt>
                <c:pt idx="354">
                  <c:v>-2.9151912025952953</c:v>
                </c:pt>
                <c:pt idx="355">
                  <c:v>-2.431394326173759</c:v>
                </c:pt>
                <c:pt idx="356">
                  <c:v>-1.9462998976450763</c:v>
                </c:pt>
                <c:pt idx="357">
                  <c:v>-1.4606157792064778</c:v>
                </c:pt>
                <c:pt idx="358">
                  <c:v>-0.9743394485850132</c:v>
                </c:pt>
                <c:pt idx="359">
                  <c:v>-0.48734870806868</c:v>
                </c:pt>
                <c:pt idx="360">
                  <c:v>0.19491553016820262</c:v>
                </c:pt>
                <c:pt idx="361">
                  <c:v>0.6821209491759461</c:v>
                </c:pt>
                <c:pt idx="362">
                  <c:v>1.071642213166335</c:v>
                </c:pt>
                <c:pt idx="363">
                  <c:v>1.5577998989792619</c:v>
                </c:pt>
                <c:pt idx="364">
                  <c:v>2.2374271566359027</c:v>
                </c:pt>
                <c:pt idx="365">
                  <c:v>2.915901574835047</c:v>
                </c:pt>
              </c:numCache>
            </c:numRef>
          </c:yVal>
          <c:smooth val="0"/>
        </c:ser>
        <c:axId val="33799320"/>
        <c:axId val="35758425"/>
      </c:scatterChart>
      <c:valAx>
        <c:axId val="33799320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crossBetween val="midCat"/>
        <c:dispUnits/>
        <c:majorUnit val="30.5"/>
      </c:valAx>
      <c:valAx>
        <c:axId val="35758425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crossBetween val="midCat"/>
        <c:dispUnits/>
        <c:majorUnit val="5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5"/>
          <c:w val="0.965"/>
          <c:h val="0.932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xVal>
          <c:yVal>
            <c:numRef>
              <c:f>Foglio1!$R$2:$R$367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yVal>
          <c:smooth val="0"/>
        </c:ser>
        <c:axId val="53390370"/>
        <c:axId val="10751283"/>
      </c:scatterChart>
      <c:valAx>
        <c:axId val="53390370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crossBetween val="midCat"/>
        <c:dispUnits/>
        <c:majorUnit val="30.5"/>
      </c:valAx>
      <c:valAx>
        <c:axId val="10751283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crossBetween val="midCat"/>
        <c:dispUnits/>
        <c:majorUnit val="1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0</xdr:rowOff>
    </xdr:from>
    <xdr:to>
      <xdr:col>6</xdr:col>
      <xdr:colOff>114300</xdr:colOff>
      <xdr:row>44</xdr:row>
      <xdr:rowOff>142875</xdr:rowOff>
    </xdr:to>
    <xdr:graphicFrame>
      <xdr:nvGraphicFramePr>
        <xdr:cNvPr id="1" name="Grafico 43"/>
        <xdr:cNvGraphicFramePr/>
      </xdr:nvGraphicFramePr>
      <xdr:xfrm>
        <a:off x="47625" y="4371975"/>
        <a:ext cx="5505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50</xdr:row>
      <xdr:rowOff>47625</xdr:rowOff>
    </xdr:from>
    <xdr:to>
      <xdr:col>6</xdr:col>
      <xdr:colOff>209550</xdr:colOff>
      <xdr:row>68</xdr:row>
      <xdr:rowOff>38100</xdr:rowOff>
    </xdr:to>
    <xdr:graphicFrame>
      <xdr:nvGraphicFramePr>
        <xdr:cNvPr id="2" name="Grafico 49"/>
        <xdr:cNvGraphicFramePr/>
      </xdr:nvGraphicFramePr>
      <xdr:xfrm>
        <a:off x="133350" y="8143875"/>
        <a:ext cx="55149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85725</xdr:colOff>
      <xdr:row>109</xdr:row>
      <xdr:rowOff>0</xdr:rowOff>
    </xdr:to>
    <xdr:graphicFrame>
      <xdr:nvGraphicFramePr>
        <xdr:cNvPr id="3" name="Chart 72"/>
        <xdr:cNvGraphicFramePr/>
      </xdr:nvGraphicFramePr>
      <xdr:xfrm>
        <a:off x="0" y="14735175"/>
        <a:ext cx="55245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PageLayoutView="0" workbookViewId="0" topLeftCell="A1">
      <selection activeCell="F6" sqref="F6"/>
    </sheetView>
  </sheetViews>
  <sheetFormatPr defaultColWidth="11.57421875" defaultRowHeight="12.75"/>
  <cols>
    <col min="1" max="1" width="21.140625" style="1" customWidth="1"/>
    <col min="2" max="2" width="12.57421875" style="2" bestFit="1" customWidth="1"/>
    <col min="3" max="3" width="18.140625" style="3" customWidth="1"/>
    <col min="4" max="4" width="12.57421875" style="0" bestFit="1" customWidth="1"/>
    <col min="5" max="5" width="10.57421875" style="0" customWidth="1"/>
    <col min="6" max="6" width="6.57421875" style="0" bestFit="1" customWidth="1"/>
    <col min="8" max="8" width="7.7109375" style="4" customWidth="1"/>
    <col min="9" max="9" width="9.28125" style="5" customWidth="1"/>
    <col min="10" max="10" width="16.57421875" style="6" customWidth="1"/>
    <col min="11" max="11" width="14.8515625" style="0" customWidth="1"/>
    <col min="14" max="14" width="14.8515625" style="28" bestFit="1" customWidth="1"/>
    <col min="15" max="15" width="12.8515625" style="0" bestFit="1" customWidth="1"/>
    <col min="16" max="16" width="15.00390625" style="0" bestFit="1" customWidth="1"/>
  </cols>
  <sheetData>
    <row r="1" spans="1:17" s="8" customFormat="1" ht="12.75">
      <c r="A1" s="8" t="s">
        <v>49</v>
      </c>
      <c r="B1" s="2"/>
      <c r="C1" s="3"/>
      <c r="H1" s="9" t="s">
        <v>2</v>
      </c>
      <c r="I1" s="10" t="s">
        <v>3</v>
      </c>
      <c r="J1" s="11" t="s">
        <v>4</v>
      </c>
      <c r="K1" s="12" t="s">
        <v>5</v>
      </c>
      <c r="L1" s="17" t="s">
        <v>28</v>
      </c>
      <c r="M1" s="19" t="s">
        <v>11</v>
      </c>
      <c r="N1" s="29" t="s">
        <v>12</v>
      </c>
      <c r="O1" s="27" t="s">
        <v>29</v>
      </c>
      <c r="P1" s="27" t="s">
        <v>31</v>
      </c>
      <c r="Q1" s="27" t="s">
        <v>32</v>
      </c>
    </row>
    <row r="2" spans="1:14" ht="12.75">
      <c r="A2" s="14" t="s">
        <v>22</v>
      </c>
      <c r="H2" s="4">
        <v>1</v>
      </c>
      <c r="I2" s="5">
        <v>39448</v>
      </c>
      <c r="J2" s="6">
        <v>3.5</v>
      </c>
      <c r="K2">
        <v>-23.07</v>
      </c>
      <c r="L2" s="6">
        <f>DEGREES(ASIN(TAN(RADIANS(43.167))*TAN(RADIANS(K2))))</f>
        <v>-23.547030978412835</v>
      </c>
      <c r="M2" s="25">
        <f>L2/15</f>
        <v>-1.5698020652275224</v>
      </c>
      <c r="N2" s="28">
        <f>12+2*M2</f>
        <v>8.860395869544956</v>
      </c>
    </row>
    <row r="3" spans="1:16" ht="12.75">
      <c r="A3" s="14" t="s">
        <v>18</v>
      </c>
      <c r="H3" s="4">
        <v>2</v>
      </c>
      <c r="I3" s="5">
        <v>39449</v>
      </c>
      <c r="J3" s="6">
        <v>3.97</v>
      </c>
      <c r="K3">
        <v>-22.98</v>
      </c>
      <c r="L3" s="6">
        <f aca="true" t="shared" si="0" ref="L3:L66">DEGREES(ASIN(TAN(RADIANS(43.167))*TAN(RADIANS(K3))))</f>
        <v>-23.438357672352154</v>
      </c>
      <c r="M3" s="25">
        <f aca="true" t="shared" si="1" ref="M3:M66">L3/15</f>
        <v>-1.5625571781568104</v>
      </c>
      <c r="N3" s="28">
        <f aca="true" t="shared" si="2" ref="N3:N66">12+2*M3</f>
        <v>8.87488564368638</v>
      </c>
      <c r="O3" s="28">
        <f>N3-N2</f>
        <v>0.01448977414142405</v>
      </c>
      <c r="P3" s="6">
        <f>(O3*60)</f>
        <v>0.869386448485443</v>
      </c>
    </row>
    <row r="4" spans="8:16" ht="12.75">
      <c r="H4" s="4">
        <v>3</v>
      </c>
      <c r="I4" s="5">
        <v>39450</v>
      </c>
      <c r="J4" s="6">
        <v>4.43</v>
      </c>
      <c r="K4">
        <v>-22.9</v>
      </c>
      <c r="L4" s="6">
        <f t="shared" si="0"/>
        <v>-23.341955502856287</v>
      </c>
      <c r="M4" s="25">
        <f t="shared" si="1"/>
        <v>-1.5561303668570858</v>
      </c>
      <c r="N4" s="28">
        <f t="shared" si="2"/>
        <v>8.887739266285829</v>
      </c>
      <c r="O4" s="28">
        <f aca="true" t="shared" si="3" ref="O4:O67">N4-N3</f>
        <v>0.01285362259944911</v>
      </c>
      <c r="P4" s="6">
        <f aca="true" t="shared" si="4" ref="P4:P67">(O4*60)</f>
        <v>0.7712173559669466</v>
      </c>
    </row>
    <row r="5" spans="1:16" ht="12.75">
      <c r="A5" s="63" t="s">
        <v>26</v>
      </c>
      <c r="B5" s="39"/>
      <c r="C5" s="23"/>
      <c r="D5" s="59"/>
      <c r="E5" s="59"/>
      <c r="F5" s="59"/>
      <c r="H5" s="4">
        <v>4</v>
      </c>
      <c r="I5" s="5">
        <v>39451</v>
      </c>
      <c r="J5" s="6">
        <v>4.88</v>
      </c>
      <c r="K5">
        <v>-22.8</v>
      </c>
      <c r="L5" s="6">
        <f t="shared" si="0"/>
        <v>-23.221710651221482</v>
      </c>
      <c r="M5" s="25">
        <f t="shared" si="1"/>
        <v>-1.5481140434147656</v>
      </c>
      <c r="N5" s="28">
        <f t="shared" si="2"/>
        <v>8.90377191317047</v>
      </c>
      <c r="O5" s="28">
        <f t="shared" si="3"/>
        <v>0.01603264688464101</v>
      </c>
      <c r="P5" s="6">
        <f t="shared" si="4"/>
        <v>0.9619588130784607</v>
      </c>
    </row>
    <row r="6" spans="1:16" ht="12.75">
      <c r="A6" s="33" t="s">
        <v>47</v>
      </c>
      <c r="B6" s="60">
        <f>43+10/60+0/3600</f>
        <v>43.166666666666664</v>
      </c>
      <c r="C6" s="61" t="s">
        <v>2</v>
      </c>
      <c r="D6" s="62">
        <v>21</v>
      </c>
      <c r="E6" s="61" t="s">
        <v>45</v>
      </c>
      <c r="F6" s="65">
        <v>0.5528587962962963</v>
      </c>
      <c r="H6" s="4">
        <v>5</v>
      </c>
      <c r="I6" s="5">
        <v>39452</v>
      </c>
      <c r="J6" s="6">
        <v>5.33</v>
      </c>
      <c r="K6">
        <v>-22.7</v>
      </c>
      <c r="L6" s="6">
        <f t="shared" si="0"/>
        <v>-23.10175004796088</v>
      </c>
      <c r="M6" s="25">
        <f t="shared" si="1"/>
        <v>-1.5401166698640587</v>
      </c>
      <c r="N6" s="28">
        <f t="shared" si="2"/>
        <v>8.919766660271883</v>
      </c>
      <c r="O6" s="28">
        <f t="shared" si="3"/>
        <v>0.0159947471014128</v>
      </c>
      <c r="P6" s="6">
        <f t="shared" si="4"/>
        <v>0.9596848260847679</v>
      </c>
    </row>
    <row r="7" spans="1:16" ht="12.75">
      <c r="A7" s="33" t="s">
        <v>6</v>
      </c>
      <c r="B7" s="24">
        <f>11+23/60+0/3600</f>
        <v>11.383333333333333</v>
      </c>
      <c r="C7" s="20" t="s">
        <v>20</v>
      </c>
      <c r="D7" s="64" t="s">
        <v>40</v>
      </c>
      <c r="E7" s="18"/>
      <c r="F7" s="68"/>
      <c r="H7" s="4">
        <v>6</v>
      </c>
      <c r="I7" s="5">
        <v>39453</v>
      </c>
      <c r="J7" s="6">
        <v>5.78</v>
      </c>
      <c r="K7">
        <v>-22.6</v>
      </c>
      <c r="L7" s="6">
        <f t="shared" si="0"/>
        <v>-22.982071290226525</v>
      </c>
      <c r="M7" s="25">
        <f t="shared" si="1"/>
        <v>-1.5321380860151017</v>
      </c>
      <c r="N7" s="28">
        <f t="shared" si="2"/>
        <v>8.935723827969797</v>
      </c>
      <c r="O7" s="28">
        <f t="shared" si="3"/>
        <v>0.015957167697914443</v>
      </c>
      <c r="P7" s="6">
        <f t="shared" si="4"/>
        <v>0.9574300618748666</v>
      </c>
    </row>
    <row r="8" spans="1:16" ht="12.75">
      <c r="A8" s="34"/>
      <c r="B8" s="35"/>
      <c r="C8" s="36" t="s">
        <v>25</v>
      </c>
      <c r="D8" s="37" t="s">
        <v>37</v>
      </c>
      <c r="E8" s="69"/>
      <c r="F8" s="70"/>
      <c r="H8" s="4">
        <v>7</v>
      </c>
      <c r="I8" s="5">
        <v>39454</v>
      </c>
      <c r="J8" s="6">
        <v>6.22</v>
      </c>
      <c r="K8">
        <v>-22.47</v>
      </c>
      <c r="L8" s="6">
        <f t="shared" si="0"/>
        <v>-22.82690635270253</v>
      </c>
      <c r="M8" s="25">
        <f t="shared" si="1"/>
        <v>-1.5217937568468354</v>
      </c>
      <c r="N8" s="28">
        <f t="shared" si="2"/>
        <v>8.956412486306329</v>
      </c>
      <c r="O8" s="28">
        <f t="shared" si="3"/>
        <v>0.020688658336531773</v>
      </c>
      <c r="P8" s="6">
        <f t="shared" si="4"/>
        <v>1.2413195001919064</v>
      </c>
    </row>
    <row r="9" spans="3:18" ht="12.75">
      <c r="C9" s="2"/>
      <c r="D9" s="2"/>
      <c r="E9" s="2"/>
      <c r="F9" s="2"/>
      <c r="H9" s="4">
        <v>8</v>
      </c>
      <c r="I9" s="5">
        <v>39455</v>
      </c>
      <c r="J9" s="6">
        <v>6.65</v>
      </c>
      <c r="K9">
        <v>-22.35</v>
      </c>
      <c r="L9" s="6">
        <f t="shared" si="0"/>
        <v>-22.68409190459517</v>
      </c>
      <c r="M9" s="25">
        <f t="shared" si="1"/>
        <v>-1.512272793639678</v>
      </c>
      <c r="N9" s="28">
        <f t="shared" si="2"/>
        <v>8.975454412720644</v>
      </c>
      <c r="O9" s="28">
        <f t="shared" si="3"/>
        <v>0.01904192641431557</v>
      </c>
      <c r="P9" s="6">
        <f t="shared" si="4"/>
        <v>1.1425155848589341</v>
      </c>
      <c r="Q9" s="28">
        <f>(N9-N2)*60</f>
        <v>6.903512590541325</v>
      </c>
      <c r="R9">
        <f>Q9/7</f>
        <v>0.9862160843630464</v>
      </c>
    </row>
    <row r="10" spans="1:18" ht="12.75">
      <c r="A10" s="26" t="s">
        <v>27</v>
      </c>
      <c r="C10" s="2"/>
      <c r="D10" s="2"/>
      <c r="E10" s="66" t="s">
        <v>46</v>
      </c>
      <c r="F10" s="67">
        <f>(F6*24)-((15-B7)/15)-(B12/60)-IF(D8="Ora Solare",0,1)</f>
        <v>12</v>
      </c>
      <c r="H10" s="4">
        <v>9</v>
      </c>
      <c r="I10" s="5">
        <v>39456</v>
      </c>
      <c r="J10" s="6">
        <v>7.07</v>
      </c>
      <c r="K10">
        <v>-22.22</v>
      </c>
      <c r="L10" s="6">
        <f t="shared" si="0"/>
        <v>-22.529820747541425</v>
      </c>
      <c r="M10" s="25">
        <f t="shared" si="1"/>
        <v>-1.501988049836095</v>
      </c>
      <c r="N10" s="28">
        <f t="shared" si="2"/>
        <v>8.99602390032781</v>
      </c>
      <c r="O10" s="28">
        <f t="shared" si="3"/>
        <v>0.02056948760716537</v>
      </c>
      <c r="P10" s="6">
        <f t="shared" si="4"/>
        <v>1.2341692564299223</v>
      </c>
      <c r="Q10" s="28">
        <f aca="true" t="shared" si="5" ref="Q10:Q73">(N10-N3)*60</f>
        <v>7.2682953984858045</v>
      </c>
      <c r="R10">
        <f aca="true" t="shared" si="6" ref="R10:R73">Q10/7</f>
        <v>1.0383279140694006</v>
      </c>
    </row>
    <row r="11" spans="1:18" ht="12.75">
      <c r="A11" s="7" t="s">
        <v>0</v>
      </c>
      <c r="B11" s="18">
        <f>D6+IF(D7="Gennaio",0,0)+IF(D7="Febbraio",31,0)+IF(D7="Marzo",60,0)+IF(D7="Aprile",91,0)+IF(D7="Maggio",121,0)+IF(D7="Giugno",152,0)+IF(D7="Luglio",182,0)+IF(D7="Agosto",213,0)+IF(D7="Settembre",244,0)+IF(D7="Ottobre",274,0)+IF(D7="Novembre",305,0)+IF(D7="Dicembre",335,0)</f>
        <v>173</v>
      </c>
      <c r="C11" s="23"/>
      <c r="D11" s="18"/>
      <c r="E11" s="66" t="s">
        <v>44</v>
      </c>
      <c r="F11" s="38">
        <f>(F10-12)*15</f>
        <v>0</v>
      </c>
      <c r="H11" s="4">
        <v>10</v>
      </c>
      <c r="I11" s="5">
        <v>39457</v>
      </c>
      <c r="J11" s="6">
        <v>7.48</v>
      </c>
      <c r="K11">
        <v>-22.08</v>
      </c>
      <c r="L11" s="6">
        <f t="shared" si="0"/>
        <v>-22.36419391079987</v>
      </c>
      <c r="M11" s="25">
        <f t="shared" si="1"/>
        <v>-1.4909462607199913</v>
      </c>
      <c r="N11" s="28">
        <f t="shared" si="2"/>
        <v>9.018107478560017</v>
      </c>
      <c r="O11" s="28">
        <f t="shared" si="3"/>
        <v>0.0220835782322073</v>
      </c>
      <c r="P11" s="6">
        <f t="shared" si="4"/>
        <v>1.325014693932438</v>
      </c>
      <c r="Q11" s="28">
        <f t="shared" si="5"/>
        <v>7.822092736451296</v>
      </c>
      <c r="R11">
        <f t="shared" si="6"/>
        <v>1.1174418194930422</v>
      </c>
    </row>
    <row r="12" spans="1:18" ht="12.75">
      <c r="A12" s="17" t="s">
        <v>7</v>
      </c>
      <c r="B12" s="21">
        <f>INDEX(J2:J367,B11,1)</f>
        <v>1.65</v>
      </c>
      <c r="C12" s="17" t="s">
        <v>10</v>
      </c>
      <c r="D12" s="25">
        <f>DEGREES(ASIN(TAN(RADIANS(B6))*TAN(RADIANS(B13))))</f>
        <v>23.983801113767637</v>
      </c>
      <c r="E12" s="17" t="s">
        <v>1</v>
      </c>
      <c r="F12" s="38">
        <f>(15-B7)*4</f>
        <v>14.466666666666669</v>
      </c>
      <c r="H12" s="4">
        <v>11</v>
      </c>
      <c r="I12" s="5">
        <v>39458</v>
      </c>
      <c r="J12" s="6">
        <v>7.88</v>
      </c>
      <c r="K12">
        <v>-21.93</v>
      </c>
      <c r="L12" s="6">
        <f t="shared" si="0"/>
        <v>-22.187318108804188</v>
      </c>
      <c r="M12" s="25">
        <f t="shared" si="1"/>
        <v>-1.479154540586946</v>
      </c>
      <c r="N12" s="28">
        <f t="shared" si="2"/>
        <v>9.041690918826108</v>
      </c>
      <c r="O12" s="28">
        <f t="shared" si="3"/>
        <v>0.023583440266090605</v>
      </c>
      <c r="P12" s="6">
        <f t="shared" si="4"/>
        <v>1.4150064159654363</v>
      </c>
      <c r="Q12" s="28">
        <f t="shared" si="5"/>
        <v>8.275140339338272</v>
      </c>
      <c r="R12">
        <f t="shared" si="6"/>
        <v>1.1821629056197531</v>
      </c>
    </row>
    <row r="13" spans="1:18" ht="12.75">
      <c r="A13" s="17" t="s">
        <v>9</v>
      </c>
      <c r="B13" s="21">
        <f>INDEX(K2:K367,B11,1)</f>
        <v>23.43</v>
      </c>
      <c r="C13" s="19" t="s">
        <v>11</v>
      </c>
      <c r="D13" s="25">
        <f>D12/15</f>
        <v>1.5989200742511758</v>
      </c>
      <c r="E13" s="22" t="s">
        <v>8</v>
      </c>
      <c r="F13" s="32">
        <f>TIME(TRUNC(F12),TRUNC((F12-TRUNC(F12))*60),0)</f>
        <v>0.6027777777777777</v>
      </c>
      <c r="H13" s="4">
        <v>12</v>
      </c>
      <c r="I13" s="5">
        <v>39459</v>
      </c>
      <c r="J13" s="6">
        <v>8.27</v>
      </c>
      <c r="K13">
        <v>-21.78</v>
      </c>
      <c r="L13" s="6">
        <f t="shared" si="0"/>
        <v>-22.01103648546034</v>
      </c>
      <c r="M13" s="25">
        <f t="shared" si="1"/>
        <v>-1.4674024323640227</v>
      </c>
      <c r="N13" s="28">
        <f t="shared" si="2"/>
        <v>9.065195135271955</v>
      </c>
      <c r="O13" s="28">
        <f t="shared" si="3"/>
        <v>0.023504216445846993</v>
      </c>
      <c r="P13" s="6">
        <f t="shared" si="4"/>
        <v>1.4102529867508196</v>
      </c>
      <c r="Q13" s="28">
        <f t="shared" si="5"/>
        <v>8.725708500004323</v>
      </c>
      <c r="R13">
        <f t="shared" si="6"/>
        <v>1.2465297857149034</v>
      </c>
    </row>
    <row r="14" spans="2:18" ht="12.75">
      <c r="B14" s="39"/>
      <c r="E14" s="18"/>
      <c r="F14" s="13"/>
      <c r="H14" s="4">
        <v>13</v>
      </c>
      <c r="I14" s="5">
        <v>39460</v>
      </c>
      <c r="J14" s="6">
        <v>8.65</v>
      </c>
      <c r="K14">
        <v>-21.62</v>
      </c>
      <c r="L14" s="6">
        <f t="shared" si="0"/>
        <v>-21.823649262498687</v>
      </c>
      <c r="M14" s="25">
        <f t="shared" si="1"/>
        <v>-1.454909950833246</v>
      </c>
      <c r="N14" s="28">
        <f t="shared" si="2"/>
        <v>9.090180098333509</v>
      </c>
      <c r="O14" s="28">
        <f t="shared" si="3"/>
        <v>0.024984963061553955</v>
      </c>
      <c r="P14" s="6">
        <f t="shared" si="4"/>
        <v>1.4990977836932373</v>
      </c>
      <c r="Q14" s="28">
        <f t="shared" si="5"/>
        <v>9.267376221822694</v>
      </c>
      <c r="R14">
        <f t="shared" si="6"/>
        <v>1.3239108888318134</v>
      </c>
    </row>
    <row r="15" spans="1:18" ht="12.75">
      <c r="A15" s="40" t="s">
        <v>12</v>
      </c>
      <c r="B15" s="41">
        <f>12+2*D13</f>
        <v>15.197840148502351</v>
      </c>
      <c r="C15" s="42" t="s">
        <v>34</v>
      </c>
      <c r="D15" s="42" t="s">
        <v>34</v>
      </c>
      <c r="E15" s="43" t="s">
        <v>15</v>
      </c>
      <c r="F15" s="44">
        <f>TIME(TRUNC(B15),TRUNC((B15-TRUNC(B15))*60),0)</f>
        <v>0.6326388888888889</v>
      </c>
      <c r="H15" s="4">
        <v>14</v>
      </c>
      <c r="I15" s="5">
        <v>39461</v>
      </c>
      <c r="J15" s="6">
        <v>9.03</v>
      </c>
      <c r="K15">
        <v>-21.45</v>
      </c>
      <c r="L15" s="6">
        <f t="shared" si="0"/>
        <v>-21.62527178679851</v>
      </c>
      <c r="M15" s="25">
        <f t="shared" si="1"/>
        <v>-1.4416847857865673</v>
      </c>
      <c r="N15" s="28">
        <f t="shared" si="2"/>
        <v>9.116630428426866</v>
      </c>
      <c r="O15" s="28">
        <f t="shared" si="3"/>
        <v>0.02645033009335762</v>
      </c>
      <c r="P15" s="6">
        <f t="shared" si="4"/>
        <v>1.5870198056014573</v>
      </c>
      <c r="Q15" s="28">
        <f t="shared" si="5"/>
        <v>9.613076527232245</v>
      </c>
      <c r="R15">
        <f t="shared" si="6"/>
        <v>1.3732966467474637</v>
      </c>
    </row>
    <row r="16" spans="1:18" ht="12.75">
      <c r="A16" s="45" t="s">
        <v>13</v>
      </c>
      <c r="B16" s="46">
        <f>6-D13</f>
        <v>4.4010799257488245</v>
      </c>
      <c r="C16" s="47" t="s">
        <v>14</v>
      </c>
      <c r="D16" s="46">
        <f>B16+((15-B7)/15)+(B12/60)+IF(D8="Ora Solare",0,1)</f>
        <v>5.669691036859936</v>
      </c>
      <c r="E16" s="19" t="s">
        <v>15</v>
      </c>
      <c r="F16" s="48">
        <f>TIME(TRUNC(D16),TRUNC((D16-TRUNC(D16))*60),0)</f>
        <v>0.23611111111111113</v>
      </c>
      <c r="H16" s="4">
        <v>15</v>
      </c>
      <c r="I16" s="5">
        <v>39462</v>
      </c>
      <c r="J16" s="6">
        <v>9.38</v>
      </c>
      <c r="K16">
        <v>-21.27</v>
      </c>
      <c r="L16" s="6">
        <f t="shared" si="0"/>
        <v>-21.416023727850636</v>
      </c>
      <c r="M16" s="25">
        <f t="shared" si="1"/>
        <v>-1.4277349151900425</v>
      </c>
      <c r="N16" s="28">
        <f t="shared" si="2"/>
        <v>9.144530169619916</v>
      </c>
      <c r="O16" s="28">
        <f t="shared" si="3"/>
        <v>0.02789974119304972</v>
      </c>
      <c r="P16" s="6">
        <f t="shared" si="4"/>
        <v>1.6739844715829832</v>
      </c>
      <c r="Q16" s="28">
        <f t="shared" si="5"/>
        <v>10.144545413956294</v>
      </c>
      <c r="R16">
        <f t="shared" si="6"/>
        <v>1.4492207734223277</v>
      </c>
    </row>
    <row r="17" spans="1:18" ht="12.75">
      <c r="A17" s="45" t="s">
        <v>16</v>
      </c>
      <c r="B17" s="46">
        <f>18+D13</f>
        <v>19.598920074251176</v>
      </c>
      <c r="C17" s="47" t="s">
        <v>17</v>
      </c>
      <c r="D17" s="46">
        <f>B17+((15-B7)/15)+(B12/60)+IF(D8="Ora Solare",0,1)</f>
        <v>20.867531185362285</v>
      </c>
      <c r="E17" s="19" t="s">
        <v>15</v>
      </c>
      <c r="F17" s="48">
        <f>TIME(TRUNC(D17),TRUNC((D17-TRUNC(D17))*60),0)</f>
        <v>0.8694444444444445</v>
      </c>
      <c r="H17" s="4">
        <v>16</v>
      </c>
      <c r="I17" s="5">
        <v>39463</v>
      </c>
      <c r="J17" s="6">
        <v>9.73</v>
      </c>
      <c r="K17">
        <v>-21.1</v>
      </c>
      <c r="L17" s="6">
        <f t="shared" si="0"/>
        <v>-21.219143958631758</v>
      </c>
      <c r="M17" s="25">
        <f t="shared" si="1"/>
        <v>-1.414609597242117</v>
      </c>
      <c r="N17" s="28">
        <f t="shared" si="2"/>
        <v>9.170780805515765</v>
      </c>
      <c r="O17" s="28">
        <f t="shared" si="3"/>
        <v>0.026250635895848973</v>
      </c>
      <c r="P17" s="6">
        <f t="shared" si="4"/>
        <v>1.5750381537509384</v>
      </c>
      <c r="Q17" s="28">
        <f t="shared" si="5"/>
        <v>10.48541431127731</v>
      </c>
      <c r="R17">
        <f t="shared" si="6"/>
        <v>1.497916330182473</v>
      </c>
    </row>
    <row r="18" spans="1:18" ht="12.75">
      <c r="A18" s="49"/>
      <c r="B18" s="39"/>
      <c r="C18" s="47" t="s">
        <v>35</v>
      </c>
      <c r="D18" s="46">
        <f>12+(F12/60)+(B12/60)+IF(D8="Ora Solare",0,1)</f>
        <v>13.268611111111111</v>
      </c>
      <c r="E18" s="19" t="s">
        <v>15</v>
      </c>
      <c r="F18" s="48">
        <f>TIME(TRUNC(D18),TRUNC((D18-TRUNC(D18))*60),0)</f>
        <v>0.5527777777777778</v>
      </c>
      <c r="H18" s="4">
        <v>17</v>
      </c>
      <c r="I18" s="5">
        <v>39464</v>
      </c>
      <c r="J18" s="6">
        <v>10.07</v>
      </c>
      <c r="K18">
        <v>-20.9</v>
      </c>
      <c r="L18" s="6">
        <f t="shared" si="0"/>
        <v>-20.988431134121875</v>
      </c>
      <c r="M18" s="25">
        <f t="shared" si="1"/>
        <v>-1.3992287422747915</v>
      </c>
      <c r="N18" s="28">
        <f t="shared" si="2"/>
        <v>9.201542515450416</v>
      </c>
      <c r="O18" s="28">
        <f t="shared" si="3"/>
        <v>0.03076170993465155</v>
      </c>
      <c r="P18" s="6">
        <f t="shared" si="4"/>
        <v>1.845702596079093</v>
      </c>
      <c r="Q18" s="28">
        <f t="shared" si="5"/>
        <v>11.006102213423965</v>
      </c>
      <c r="R18">
        <f t="shared" si="6"/>
        <v>1.5723003162034235</v>
      </c>
    </row>
    <row r="19" spans="1:18" ht="12.75">
      <c r="A19" s="49"/>
      <c r="B19" s="39"/>
      <c r="C19" s="47" t="s">
        <v>33</v>
      </c>
      <c r="D19" s="46">
        <f>90-B6+B13</f>
        <v>70.26333333333334</v>
      </c>
      <c r="E19" s="18"/>
      <c r="F19" s="50"/>
      <c r="H19" s="4">
        <v>18</v>
      </c>
      <c r="I19" s="5">
        <v>39465</v>
      </c>
      <c r="J19" s="6">
        <v>10.4</v>
      </c>
      <c r="K19">
        <v>-20.7</v>
      </c>
      <c r="L19" s="6">
        <f t="shared" si="0"/>
        <v>-20.758686988688872</v>
      </c>
      <c r="M19" s="25">
        <f t="shared" si="1"/>
        <v>-1.3839124659125914</v>
      </c>
      <c r="N19" s="28">
        <f t="shared" si="2"/>
        <v>9.232175068174817</v>
      </c>
      <c r="O19" s="28">
        <f t="shared" si="3"/>
        <v>0.03063255272440024</v>
      </c>
      <c r="P19" s="6">
        <f t="shared" si="4"/>
        <v>1.8379531634640145</v>
      </c>
      <c r="Q19" s="28">
        <f t="shared" si="5"/>
        <v>11.429048960922543</v>
      </c>
      <c r="R19">
        <f t="shared" si="6"/>
        <v>1.6327212801317919</v>
      </c>
    </row>
    <row r="20" spans="1:18" ht="12.75">
      <c r="A20" s="49"/>
      <c r="B20" s="39"/>
      <c r="C20" s="51" t="s">
        <v>48</v>
      </c>
      <c r="D20" s="52">
        <f>DEGREES(ASIN(SIN(RADIANS(B13))*SIN(RADIANS(B6))+COS(RADIANS(B13))*COS(RADIANS(B6))*COS(RADIANS(F11))))</f>
        <v>70.26333333333334</v>
      </c>
      <c r="E20" s="58" t="s">
        <v>52</v>
      </c>
      <c r="F20" s="57">
        <f>90-DEGREES(ATAN2(SIN(RADIANS(F11)),(COS(RADIANS(F11))*SIN(RADIANS(B6))-TAN(RADIANS(B13))*COS(RADIANS(B6)))))</f>
        <v>0</v>
      </c>
      <c r="H20" s="4">
        <v>19</v>
      </c>
      <c r="I20" s="5">
        <v>39466</v>
      </c>
      <c r="J20" s="6">
        <v>10.7</v>
      </c>
      <c r="K20">
        <v>-20.5</v>
      </c>
      <c r="L20" s="6">
        <f t="shared" si="0"/>
        <v>-20.52989539889647</v>
      </c>
      <c r="M20" s="25">
        <f t="shared" si="1"/>
        <v>-1.3686596932597648</v>
      </c>
      <c r="N20" s="28">
        <f t="shared" si="2"/>
        <v>9.26268061348047</v>
      </c>
      <c r="O20" s="28">
        <f t="shared" si="3"/>
        <v>0.03050554530565286</v>
      </c>
      <c r="P20" s="6">
        <f t="shared" si="4"/>
        <v>1.8303327183391715</v>
      </c>
      <c r="Q20" s="28">
        <f t="shared" si="5"/>
        <v>11.849128692510895</v>
      </c>
      <c r="R20">
        <f t="shared" si="6"/>
        <v>1.6927326703586993</v>
      </c>
    </row>
    <row r="21" spans="1:18" ht="12.75">
      <c r="A21" s="45" t="s">
        <v>38</v>
      </c>
      <c r="B21" s="53">
        <f>-90-D12</f>
        <v>-113.98380111376764</v>
      </c>
      <c r="C21" s="51" t="s">
        <v>42</v>
      </c>
      <c r="D21" s="46">
        <f>-1*D22</f>
        <v>-123.03623439647446</v>
      </c>
      <c r="E21" s="18"/>
      <c r="F21" s="50"/>
      <c r="H21" s="4">
        <v>20</v>
      </c>
      <c r="I21" s="5">
        <v>39467</v>
      </c>
      <c r="J21" s="6">
        <v>11</v>
      </c>
      <c r="K21">
        <v>-20.3</v>
      </c>
      <c r="L21" s="6">
        <f t="shared" si="0"/>
        <v>-20.302040513859204</v>
      </c>
      <c r="M21" s="25">
        <f t="shared" si="1"/>
        <v>-1.3534693675906135</v>
      </c>
      <c r="N21" s="28">
        <f t="shared" si="2"/>
        <v>9.293061264818773</v>
      </c>
      <c r="O21" s="28">
        <f t="shared" si="3"/>
        <v>0.030380651338303366</v>
      </c>
      <c r="P21" s="6">
        <f t="shared" si="4"/>
        <v>1.822839080298202</v>
      </c>
      <c r="Q21" s="28">
        <f t="shared" si="5"/>
        <v>12.17286998911586</v>
      </c>
      <c r="R21">
        <f t="shared" si="6"/>
        <v>1.7389814270165513</v>
      </c>
    </row>
    <row r="22" spans="1:18" ht="12.75">
      <c r="A22" s="54" t="s">
        <v>39</v>
      </c>
      <c r="B22" s="55">
        <f>90+D12</f>
        <v>113.98380111376764</v>
      </c>
      <c r="C22" s="58" t="s">
        <v>43</v>
      </c>
      <c r="D22" s="56">
        <f>DEGREES(ACOS(-1*SIN(RADIANS(B13))/COS(RADIANS(B6))))</f>
        <v>123.03623439647446</v>
      </c>
      <c r="E22" s="58" t="s">
        <v>41</v>
      </c>
      <c r="F22" s="57">
        <f>90-DEGREES(ATAN2(SIN(RADIANS(B22)),(COS(RADIANS(B22))*SIN(RADIANS(B6))-TAN(RADIANS(B13))*COS(RADIANS(B6)))))</f>
        <v>123.03623439647446</v>
      </c>
      <c r="H22" s="4">
        <v>21</v>
      </c>
      <c r="I22" s="5">
        <v>39468</v>
      </c>
      <c r="J22" s="6">
        <v>11.3</v>
      </c>
      <c r="K22">
        <v>-20.08</v>
      </c>
      <c r="L22" s="6">
        <f t="shared" si="0"/>
        <v>-20.05246344049084</v>
      </c>
      <c r="M22" s="25">
        <f t="shared" si="1"/>
        <v>-1.3368308960327226</v>
      </c>
      <c r="N22" s="28">
        <f t="shared" si="2"/>
        <v>9.326338207934555</v>
      </c>
      <c r="O22" s="28">
        <f t="shared" si="3"/>
        <v>0.033276943115781776</v>
      </c>
      <c r="P22" s="6">
        <f t="shared" si="4"/>
        <v>1.9966165869469066</v>
      </c>
      <c r="Q22" s="28">
        <f t="shared" si="5"/>
        <v>12.58246677046131</v>
      </c>
      <c r="R22">
        <f t="shared" si="6"/>
        <v>1.7974952529230441</v>
      </c>
    </row>
    <row r="23" spans="8:18" ht="12.75">
      <c r="H23" s="4">
        <v>22</v>
      </c>
      <c r="I23" s="5">
        <v>39469</v>
      </c>
      <c r="J23" s="6">
        <v>11.57</v>
      </c>
      <c r="K23">
        <v>-19.87</v>
      </c>
      <c r="L23" s="6">
        <f t="shared" si="0"/>
        <v>-19.81525176633163</v>
      </c>
      <c r="M23" s="25">
        <f t="shared" si="1"/>
        <v>-1.3210167844221088</v>
      </c>
      <c r="N23" s="28">
        <f t="shared" si="2"/>
        <v>9.357966431155782</v>
      </c>
      <c r="O23" s="28">
        <f t="shared" si="3"/>
        <v>0.031628223221227714</v>
      </c>
      <c r="P23" s="6">
        <f t="shared" si="4"/>
        <v>1.8976933932736628</v>
      </c>
      <c r="Q23" s="28">
        <f t="shared" si="5"/>
        <v>12.806175692151989</v>
      </c>
      <c r="R23">
        <f t="shared" si="6"/>
        <v>1.829453670307427</v>
      </c>
    </row>
    <row r="24" spans="1:18" ht="12.75">
      <c r="A24" s="15" t="s">
        <v>19</v>
      </c>
      <c r="C24" s="3" t="s">
        <v>21</v>
      </c>
      <c r="H24" s="4">
        <v>23</v>
      </c>
      <c r="I24" s="5">
        <v>39470</v>
      </c>
      <c r="J24" s="6">
        <v>11.83</v>
      </c>
      <c r="K24">
        <v>-19.63</v>
      </c>
      <c r="L24" s="6">
        <f t="shared" si="0"/>
        <v>-19.545351151545873</v>
      </c>
      <c r="M24" s="25">
        <f t="shared" si="1"/>
        <v>-1.3030234101030582</v>
      </c>
      <c r="N24" s="28">
        <f t="shared" si="2"/>
        <v>9.393953179793883</v>
      </c>
      <c r="O24" s="28">
        <f t="shared" si="3"/>
        <v>0.03598674863810025</v>
      </c>
      <c r="P24" s="6">
        <f t="shared" si="4"/>
        <v>2.159204918286015</v>
      </c>
      <c r="Q24" s="28">
        <f t="shared" si="5"/>
        <v>13.390342456687065</v>
      </c>
      <c r="R24">
        <f t="shared" si="6"/>
        <v>1.9129060652410093</v>
      </c>
    </row>
    <row r="25" spans="1:18" ht="12.75">
      <c r="A25" s="16" t="s">
        <v>23</v>
      </c>
      <c r="H25" s="4">
        <v>24</v>
      </c>
      <c r="I25" s="5">
        <v>39471</v>
      </c>
      <c r="J25" s="6">
        <v>12.08</v>
      </c>
      <c r="K25">
        <v>-19.4</v>
      </c>
      <c r="L25" s="6">
        <f t="shared" si="0"/>
        <v>-19.287873333298432</v>
      </c>
      <c r="M25" s="25">
        <f t="shared" si="1"/>
        <v>-1.2858582222198955</v>
      </c>
      <c r="N25" s="28">
        <f t="shared" si="2"/>
        <v>9.42828355556021</v>
      </c>
      <c r="O25" s="28">
        <f t="shared" si="3"/>
        <v>0.03433037576632714</v>
      </c>
      <c r="P25" s="6">
        <f t="shared" si="4"/>
        <v>2.059822545979628</v>
      </c>
      <c r="Q25" s="28">
        <f t="shared" si="5"/>
        <v>13.6044624065876</v>
      </c>
      <c r="R25">
        <f t="shared" si="6"/>
        <v>1.9434946295125144</v>
      </c>
    </row>
    <row r="26" spans="1:18" ht="12.75">
      <c r="A26" s="16" t="s">
        <v>24</v>
      </c>
      <c r="H26" s="4">
        <v>25</v>
      </c>
      <c r="I26" s="5">
        <v>39472</v>
      </c>
      <c r="J26" s="6">
        <v>12.32</v>
      </c>
      <c r="K26">
        <v>-19.17</v>
      </c>
      <c r="L26" s="6">
        <f t="shared" si="0"/>
        <v>-19.03152504179052</v>
      </c>
      <c r="M26" s="25">
        <f t="shared" si="1"/>
        <v>-1.268768336119368</v>
      </c>
      <c r="N26" s="28">
        <f t="shared" si="2"/>
        <v>9.462463327761263</v>
      </c>
      <c r="O26" s="28">
        <f t="shared" si="3"/>
        <v>0.03417977220105328</v>
      </c>
      <c r="P26" s="6">
        <f t="shared" si="4"/>
        <v>2.050786332063197</v>
      </c>
      <c r="Q26" s="28">
        <f t="shared" si="5"/>
        <v>13.817295575186783</v>
      </c>
      <c r="R26">
        <f t="shared" si="6"/>
        <v>1.9738993678838261</v>
      </c>
    </row>
    <row r="27" spans="3:18" ht="12.75">
      <c r="C27" s="30" t="s">
        <v>30</v>
      </c>
      <c r="D27" s="31"/>
      <c r="H27" s="4">
        <v>26</v>
      </c>
      <c r="I27" s="5">
        <v>39473</v>
      </c>
      <c r="J27" s="6">
        <v>12.53</v>
      </c>
      <c r="K27">
        <v>-18.92</v>
      </c>
      <c r="L27" s="6">
        <f t="shared" si="0"/>
        <v>-18.75414146844527</v>
      </c>
      <c r="M27" s="25">
        <f t="shared" si="1"/>
        <v>-1.2502760978963512</v>
      </c>
      <c r="N27" s="28">
        <f t="shared" si="2"/>
        <v>9.499447804207298</v>
      </c>
      <c r="O27" s="28">
        <f t="shared" si="3"/>
        <v>0.036984476446034975</v>
      </c>
      <c r="P27" s="6">
        <f t="shared" si="4"/>
        <v>2.2190685867620985</v>
      </c>
      <c r="Q27" s="28">
        <f t="shared" si="5"/>
        <v>14.20603144360971</v>
      </c>
      <c r="R27">
        <f t="shared" si="6"/>
        <v>2.029433063372816</v>
      </c>
    </row>
    <row r="28" spans="8:18" ht="12.75">
      <c r="H28" s="4">
        <v>27</v>
      </c>
      <c r="I28" s="5">
        <v>39474</v>
      </c>
      <c r="J28" s="6">
        <v>12.73</v>
      </c>
      <c r="K28">
        <v>-18.67</v>
      </c>
      <c r="L28" s="6">
        <f t="shared" si="0"/>
        <v>-18.47803955605376</v>
      </c>
      <c r="M28" s="25">
        <f t="shared" si="1"/>
        <v>-1.2318693037369173</v>
      </c>
      <c r="N28" s="28">
        <f t="shared" si="2"/>
        <v>9.536261392526166</v>
      </c>
      <c r="O28" s="28">
        <f t="shared" si="3"/>
        <v>0.03681358831886783</v>
      </c>
      <c r="P28" s="6">
        <f t="shared" si="4"/>
        <v>2.2088152991320698</v>
      </c>
      <c r="Q28" s="28">
        <f t="shared" si="5"/>
        <v>14.592007662443578</v>
      </c>
      <c r="R28">
        <f t="shared" si="6"/>
        <v>2.0845725232062255</v>
      </c>
    </row>
    <row r="29" spans="8:18" ht="12.75">
      <c r="H29" s="4">
        <v>28</v>
      </c>
      <c r="I29" s="5">
        <v>39475</v>
      </c>
      <c r="J29" s="6">
        <v>12.93</v>
      </c>
      <c r="K29">
        <v>-18.42</v>
      </c>
      <c r="L29" s="6">
        <f t="shared" si="0"/>
        <v>-18.20319254925523</v>
      </c>
      <c r="M29" s="25">
        <f t="shared" si="1"/>
        <v>-1.2135461699503487</v>
      </c>
      <c r="N29" s="28">
        <f t="shared" si="2"/>
        <v>9.572907660099302</v>
      </c>
      <c r="O29" s="28">
        <f t="shared" si="3"/>
        <v>0.03664626757313627</v>
      </c>
      <c r="P29" s="6">
        <f t="shared" si="4"/>
        <v>2.1987760543881762</v>
      </c>
      <c r="Q29" s="28">
        <f t="shared" si="5"/>
        <v>14.794167129884848</v>
      </c>
      <c r="R29">
        <f t="shared" si="6"/>
        <v>2.1134524471264067</v>
      </c>
    </row>
    <row r="30" spans="8:18" ht="12.75">
      <c r="H30" s="4">
        <v>29</v>
      </c>
      <c r="I30" s="5">
        <v>39476</v>
      </c>
      <c r="J30" s="6">
        <v>13.12</v>
      </c>
      <c r="K30">
        <v>-18.15</v>
      </c>
      <c r="L30" s="6">
        <f t="shared" si="0"/>
        <v>-17.907737034513026</v>
      </c>
      <c r="M30" s="25">
        <f t="shared" si="1"/>
        <v>-1.1938491356342018</v>
      </c>
      <c r="N30" s="28">
        <f t="shared" si="2"/>
        <v>9.612301728731596</v>
      </c>
      <c r="O30" s="28">
        <f t="shared" si="3"/>
        <v>0.03939406863229422</v>
      </c>
      <c r="P30" s="6">
        <f t="shared" si="4"/>
        <v>2.3636441179376533</v>
      </c>
      <c r="Q30" s="28">
        <f t="shared" si="5"/>
        <v>15.260117854548838</v>
      </c>
      <c r="R30">
        <f t="shared" si="6"/>
        <v>2.18001683636412</v>
      </c>
    </row>
    <row r="31" spans="8:18" ht="12.75">
      <c r="H31" s="4">
        <v>30</v>
      </c>
      <c r="I31" s="5">
        <v>39477</v>
      </c>
      <c r="J31" s="6">
        <v>13.28</v>
      </c>
      <c r="K31">
        <v>-17.88</v>
      </c>
      <c r="L31" s="6">
        <f t="shared" si="0"/>
        <v>-17.613682208874053</v>
      </c>
      <c r="M31" s="25">
        <f t="shared" si="1"/>
        <v>-1.1742454805916036</v>
      </c>
      <c r="N31" s="28">
        <f t="shared" si="2"/>
        <v>9.651509038816792</v>
      </c>
      <c r="O31" s="28">
        <f t="shared" si="3"/>
        <v>0.03920731008519596</v>
      </c>
      <c r="P31" s="6">
        <f t="shared" si="4"/>
        <v>2.3524386051117574</v>
      </c>
      <c r="Q31" s="28">
        <f t="shared" si="5"/>
        <v>15.45335154137458</v>
      </c>
      <c r="R31">
        <f t="shared" si="6"/>
        <v>2.2076216487677973</v>
      </c>
    </row>
    <row r="32" spans="8:18" ht="12.75">
      <c r="H32" s="4">
        <v>31</v>
      </c>
      <c r="I32" s="5">
        <v>39478</v>
      </c>
      <c r="J32" s="6">
        <v>13.43</v>
      </c>
      <c r="K32">
        <v>-17.62</v>
      </c>
      <c r="L32" s="6">
        <f t="shared" si="0"/>
        <v>-17.331812465441157</v>
      </c>
      <c r="M32" s="25">
        <f t="shared" si="1"/>
        <v>-1.1554541643627438</v>
      </c>
      <c r="N32" s="28">
        <f t="shared" si="2"/>
        <v>9.689091671274513</v>
      </c>
      <c r="O32" s="28">
        <f t="shared" si="3"/>
        <v>0.03758263245772042</v>
      </c>
      <c r="P32" s="6">
        <f t="shared" si="4"/>
        <v>2.2549579474632253</v>
      </c>
      <c r="Q32" s="28">
        <f t="shared" si="5"/>
        <v>15.648486942858177</v>
      </c>
      <c r="R32">
        <f t="shared" si="6"/>
        <v>2.2354981346940255</v>
      </c>
    </row>
    <row r="33" spans="8:18" ht="12.75">
      <c r="H33" s="4">
        <v>32</v>
      </c>
      <c r="I33" s="5">
        <v>39479</v>
      </c>
      <c r="J33" s="6">
        <v>13.58</v>
      </c>
      <c r="K33">
        <v>-17.33</v>
      </c>
      <c r="L33" s="6">
        <f t="shared" si="0"/>
        <v>-17.01888274366744</v>
      </c>
      <c r="M33" s="25">
        <f t="shared" si="1"/>
        <v>-1.1345921829111627</v>
      </c>
      <c r="N33" s="28">
        <f t="shared" si="2"/>
        <v>9.730815634177674</v>
      </c>
      <c r="O33" s="28">
        <f t="shared" si="3"/>
        <v>0.04172396290316094</v>
      </c>
      <c r="P33" s="6">
        <f t="shared" si="4"/>
        <v>2.5034377741896563</v>
      </c>
      <c r="Q33" s="28">
        <f t="shared" si="5"/>
        <v>16.101138384984637</v>
      </c>
      <c r="R33">
        <f t="shared" si="6"/>
        <v>2.300162626426377</v>
      </c>
    </row>
    <row r="34" spans="8:18" ht="12.75">
      <c r="H34" s="4">
        <v>33</v>
      </c>
      <c r="I34" s="5">
        <v>39480</v>
      </c>
      <c r="J34" s="6">
        <v>13.7</v>
      </c>
      <c r="K34">
        <v>-17.05</v>
      </c>
      <c r="L34" s="6">
        <f t="shared" si="0"/>
        <v>-16.71817380924114</v>
      </c>
      <c r="M34" s="25">
        <f t="shared" si="1"/>
        <v>-1.114544920616076</v>
      </c>
      <c r="N34" s="28">
        <f t="shared" si="2"/>
        <v>9.770910158767848</v>
      </c>
      <c r="O34" s="28">
        <f t="shared" si="3"/>
        <v>0.04009452459017382</v>
      </c>
      <c r="P34" s="6">
        <f t="shared" si="4"/>
        <v>2.405671475410429</v>
      </c>
      <c r="Q34" s="28">
        <f t="shared" si="5"/>
        <v>16.287741273632967</v>
      </c>
      <c r="R34">
        <f t="shared" si="6"/>
        <v>2.326820181947567</v>
      </c>
    </row>
    <row r="35" spans="8:18" ht="12.75">
      <c r="H35" s="4">
        <v>34</v>
      </c>
      <c r="I35" s="5">
        <v>39481</v>
      </c>
      <c r="J35" s="6">
        <v>13.82</v>
      </c>
      <c r="K35">
        <v>-16.77</v>
      </c>
      <c r="L35" s="6">
        <f t="shared" si="0"/>
        <v>-16.418836090622715</v>
      </c>
      <c r="M35" s="25">
        <f t="shared" si="1"/>
        <v>-1.094589072708181</v>
      </c>
      <c r="N35" s="28">
        <f t="shared" si="2"/>
        <v>9.810821854583638</v>
      </c>
      <c r="O35" s="28">
        <f t="shared" si="3"/>
        <v>0.03991169581579079</v>
      </c>
      <c r="P35" s="6">
        <f t="shared" si="4"/>
        <v>2.3947017489474476</v>
      </c>
      <c r="Q35" s="28">
        <f t="shared" si="5"/>
        <v>16.473627723448345</v>
      </c>
      <c r="R35">
        <f t="shared" si="6"/>
        <v>2.353375389064049</v>
      </c>
    </row>
    <row r="36" spans="8:18" ht="12.75">
      <c r="H36" s="4">
        <v>35</v>
      </c>
      <c r="I36" s="5">
        <v>39482</v>
      </c>
      <c r="J36" s="6">
        <v>13.92</v>
      </c>
      <c r="K36">
        <v>-16.47</v>
      </c>
      <c r="L36" s="6">
        <f t="shared" si="0"/>
        <v>-16.099601539083686</v>
      </c>
      <c r="M36" s="25">
        <f t="shared" si="1"/>
        <v>-1.0733067692722458</v>
      </c>
      <c r="N36" s="28">
        <f t="shared" si="2"/>
        <v>9.853386461455509</v>
      </c>
      <c r="O36" s="28">
        <f t="shared" si="3"/>
        <v>0.04256460687187058</v>
      </c>
      <c r="P36" s="6">
        <f t="shared" si="4"/>
        <v>2.553876412312235</v>
      </c>
      <c r="Q36" s="28">
        <f t="shared" si="5"/>
        <v>16.828728081372404</v>
      </c>
      <c r="R36">
        <f t="shared" si="6"/>
        <v>2.404104011624629</v>
      </c>
    </row>
    <row r="37" spans="8:18" ht="12.75">
      <c r="H37" s="4">
        <v>36</v>
      </c>
      <c r="I37" s="5">
        <v>39483</v>
      </c>
      <c r="J37" s="6">
        <v>14.02</v>
      </c>
      <c r="K37">
        <v>-16.17</v>
      </c>
      <c r="L37" s="6">
        <f t="shared" si="0"/>
        <v>-15.781864008707563</v>
      </c>
      <c r="M37" s="25">
        <f t="shared" si="1"/>
        <v>-1.052124267247171</v>
      </c>
      <c r="N37" s="28">
        <f t="shared" si="2"/>
        <v>9.895751465505658</v>
      </c>
      <c r="O37" s="28">
        <f t="shared" si="3"/>
        <v>0.04236500405014887</v>
      </c>
      <c r="P37" s="6">
        <f t="shared" si="4"/>
        <v>2.541900243008932</v>
      </c>
      <c r="Q37" s="28">
        <f t="shared" si="5"/>
        <v>17.006984206443683</v>
      </c>
      <c r="R37">
        <f t="shared" si="6"/>
        <v>2.4295691723490975</v>
      </c>
    </row>
    <row r="38" spans="8:18" ht="12.75">
      <c r="H38" s="4">
        <v>37</v>
      </c>
      <c r="I38" s="5">
        <v>39484</v>
      </c>
      <c r="J38" s="6">
        <v>14.08</v>
      </c>
      <c r="K38">
        <v>-15.87</v>
      </c>
      <c r="L38" s="6">
        <f t="shared" si="0"/>
        <v>-15.465584801027864</v>
      </c>
      <c r="M38" s="25">
        <f t="shared" si="1"/>
        <v>-1.031038986735191</v>
      </c>
      <c r="N38" s="28">
        <f t="shared" si="2"/>
        <v>9.937922026529618</v>
      </c>
      <c r="O38" s="28">
        <f t="shared" si="3"/>
        <v>0.04217056102396022</v>
      </c>
      <c r="P38" s="6">
        <f t="shared" si="4"/>
        <v>2.530233661437613</v>
      </c>
      <c r="Q38" s="28">
        <f t="shared" si="5"/>
        <v>17.18477926276954</v>
      </c>
      <c r="R38">
        <f t="shared" si="6"/>
        <v>2.4549684661099342</v>
      </c>
    </row>
    <row r="39" spans="8:18" ht="12.75">
      <c r="H39" s="4">
        <v>38</v>
      </c>
      <c r="I39" s="5">
        <v>39485</v>
      </c>
      <c r="J39" s="6">
        <v>14.15</v>
      </c>
      <c r="K39">
        <v>-15.57</v>
      </c>
      <c r="L39" s="6">
        <f t="shared" si="0"/>
        <v>-15.150725979265202</v>
      </c>
      <c r="M39" s="25">
        <f t="shared" si="1"/>
        <v>-1.01004839861768</v>
      </c>
      <c r="N39" s="28">
        <f t="shared" si="2"/>
        <v>9.979903202764639</v>
      </c>
      <c r="O39" s="28">
        <f t="shared" si="3"/>
        <v>0.04198117623502107</v>
      </c>
      <c r="P39" s="6">
        <f t="shared" si="4"/>
        <v>2.518870574101264</v>
      </c>
      <c r="Q39" s="28">
        <f t="shared" si="5"/>
        <v>17.448691889407577</v>
      </c>
      <c r="R39">
        <f t="shared" si="6"/>
        <v>2.492670269915368</v>
      </c>
    </row>
    <row r="40" spans="8:18" ht="12.75">
      <c r="H40" s="4">
        <v>39</v>
      </c>
      <c r="I40" s="5">
        <v>39486</v>
      </c>
      <c r="J40" s="6">
        <v>14.2</v>
      </c>
      <c r="K40">
        <v>-15.25</v>
      </c>
      <c r="L40" s="6">
        <f t="shared" si="0"/>
        <v>-14.816400245914785</v>
      </c>
      <c r="M40" s="25">
        <f t="shared" si="1"/>
        <v>-0.987760016394319</v>
      </c>
      <c r="N40" s="28">
        <f t="shared" si="2"/>
        <v>10.024479967211363</v>
      </c>
      <c r="O40" s="28">
        <f t="shared" si="3"/>
        <v>0.04457676444672387</v>
      </c>
      <c r="P40" s="6">
        <f t="shared" si="4"/>
        <v>2.6746058668034323</v>
      </c>
      <c r="Q40" s="28">
        <f t="shared" si="5"/>
        <v>17.619859982021353</v>
      </c>
      <c r="R40">
        <f t="shared" si="6"/>
        <v>2.517122854574479</v>
      </c>
    </row>
    <row r="41" spans="8:18" ht="12.75">
      <c r="H41" s="4">
        <v>40</v>
      </c>
      <c r="I41" s="5">
        <v>39487</v>
      </c>
      <c r="J41" s="6">
        <v>14.23</v>
      </c>
      <c r="K41">
        <v>-14.93</v>
      </c>
      <c r="L41" s="6">
        <f t="shared" si="0"/>
        <v>-14.483604009151763</v>
      </c>
      <c r="M41" s="25">
        <f t="shared" si="1"/>
        <v>-0.9655736006101175</v>
      </c>
      <c r="N41" s="28">
        <f t="shared" si="2"/>
        <v>10.068852798779766</v>
      </c>
      <c r="O41" s="28">
        <f t="shared" si="3"/>
        <v>0.04437283156840266</v>
      </c>
      <c r="P41" s="6">
        <f t="shared" si="4"/>
        <v>2.6623698941041596</v>
      </c>
      <c r="Q41" s="28">
        <f t="shared" si="5"/>
        <v>17.876558400715084</v>
      </c>
      <c r="R41">
        <f t="shared" si="6"/>
        <v>2.5537940572450117</v>
      </c>
    </row>
    <row r="42" spans="8:18" ht="12.75">
      <c r="H42" s="4">
        <v>41</v>
      </c>
      <c r="I42" s="5">
        <v>39488</v>
      </c>
      <c r="J42" s="6">
        <v>14.25</v>
      </c>
      <c r="K42">
        <v>-14.62</v>
      </c>
      <c r="L42" s="6">
        <f t="shared" si="0"/>
        <v>-14.162625251456086</v>
      </c>
      <c r="M42" s="25">
        <f t="shared" si="1"/>
        <v>-0.944175016763739</v>
      </c>
      <c r="N42" s="28">
        <f t="shared" si="2"/>
        <v>10.111649966472521</v>
      </c>
      <c r="O42" s="28">
        <f t="shared" si="3"/>
        <v>0.04279716769275588</v>
      </c>
      <c r="P42" s="6">
        <f t="shared" si="4"/>
        <v>2.5678300615653527</v>
      </c>
      <c r="Q42" s="28">
        <f t="shared" si="5"/>
        <v>18.04968671333299</v>
      </c>
      <c r="R42">
        <f t="shared" si="6"/>
        <v>2.578526673333284</v>
      </c>
    </row>
    <row r="43" spans="8:18" ht="12.75">
      <c r="H43" s="4">
        <v>42</v>
      </c>
      <c r="I43" s="5">
        <v>39489</v>
      </c>
      <c r="J43" s="6">
        <v>14.27</v>
      </c>
      <c r="K43">
        <v>-14.3</v>
      </c>
      <c r="L43" s="6">
        <f t="shared" si="0"/>
        <v>-13.832714208642605</v>
      </c>
      <c r="M43" s="25">
        <f t="shared" si="1"/>
        <v>-0.9221809472428403</v>
      </c>
      <c r="N43" s="28">
        <f t="shared" si="2"/>
        <v>10.155638105514319</v>
      </c>
      <c r="O43" s="28">
        <f t="shared" si="3"/>
        <v>0.043988139041797325</v>
      </c>
      <c r="P43" s="6">
        <f t="shared" si="4"/>
        <v>2.6392883425078395</v>
      </c>
      <c r="Q43" s="28">
        <f t="shared" si="5"/>
        <v>18.135098643528593</v>
      </c>
      <c r="R43">
        <f t="shared" si="6"/>
        <v>2.590728377646942</v>
      </c>
    </row>
    <row r="44" spans="8:18" ht="12.75">
      <c r="H44" s="4">
        <v>43</v>
      </c>
      <c r="I44" s="5">
        <v>39490</v>
      </c>
      <c r="J44" s="6">
        <v>14.25</v>
      </c>
      <c r="K44">
        <v>-13.97</v>
      </c>
      <c r="L44" s="6">
        <f t="shared" si="0"/>
        <v>-13.49396257111291</v>
      </c>
      <c r="M44" s="25">
        <f t="shared" si="1"/>
        <v>-0.8995975047408606</v>
      </c>
      <c r="N44" s="28">
        <f t="shared" si="2"/>
        <v>10.200804990518279</v>
      </c>
      <c r="O44" s="28">
        <f t="shared" si="3"/>
        <v>0.04516688500395993</v>
      </c>
      <c r="P44" s="6">
        <f t="shared" si="4"/>
        <v>2.710013100237596</v>
      </c>
      <c r="Q44" s="28">
        <f t="shared" si="5"/>
        <v>18.303211500757257</v>
      </c>
      <c r="R44">
        <f t="shared" si="6"/>
        <v>2.6147445001081797</v>
      </c>
    </row>
    <row r="45" spans="8:18" ht="12.75">
      <c r="H45" s="4">
        <v>44</v>
      </c>
      <c r="I45" s="5">
        <v>39491</v>
      </c>
      <c r="J45" s="6">
        <v>14.23</v>
      </c>
      <c r="K45">
        <v>-13.63</v>
      </c>
      <c r="L45" s="6">
        <f t="shared" si="0"/>
        <v>-13.146458968729245</v>
      </c>
      <c r="M45" s="25">
        <f t="shared" si="1"/>
        <v>-0.876430597915283</v>
      </c>
      <c r="N45" s="28">
        <f t="shared" si="2"/>
        <v>10.247138804169435</v>
      </c>
      <c r="O45" s="28">
        <f t="shared" si="3"/>
        <v>0.046333813651155964</v>
      </c>
      <c r="P45" s="6">
        <f t="shared" si="4"/>
        <v>2.780028819069358</v>
      </c>
      <c r="Q45" s="28">
        <f t="shared" si="5"/>
        <v>18.553006658389002</v>
      </c>
      <c r="R45">
        <f t="shared" si="6"/>
        <v>2.6504295226270003</v>
      </c>
    </row>
    <row r="46" spans="8:18" ht="12.75">
      <c r="H46" s="4">
        <v>45</v>
      </c>
      <c r="I46" s="5">
        <v>39492</v>
      </c>
      <c r="J46" s="6">
        <v>14.22</v>
      </c>
      <c r="K46">
        <v>-13.3</v>
      </c>
      <c r="L46" s="6">
        <f t="shared" si="0"/>
        <v>-12.810599595217084</v>
      </c>
      <c r="M46" s="25">
        <f t="shared" si="1"/>
        <v>-0.8540399730144723</v>
      </c>
      <c r="N46" s="28">
        <f t="shared" si="2"/>
        <v>10.291920053971054</v>
      </c>
      <c r="O46" s="28">
        <f t="shared" si="3"/>
        <v>0.044781249801619794</v>
      </c>
      <c r="P46" s="6">
        <f t="shared" si="4"/>
        <v>2.6868749880971876</v>
      </c>
      <c r="Q46" s="28">
        <f t="shared" si="5"/>
        <v>18.721011072384925</v>
      </c>
      <c r="R46">
        <f t="shared" si="6"/>
        <v>2.6744301531978465</v>
      </c>
    </row>
    <row r="47" spans="8:18" ht="12.75">
      <c r="H47" s="4">
        <v>46</v>
      </c>
      <c r="I47" s="5">
        <v>39493</v>
      </c>
      <c r="J47" s="6">
        <v>14.17</v>
      </c>
      <c r="K47">
        <v>-12.97</v>
      </c>
      <c r="L47" s="6">
        <f t="shared" si="0"/>
        <v>-12.47609881381787</v>
      </c>
      <c r="M47" s="25">
        <f t="shared" si="1"/>
        <v>-0.8317399209211913</v>
      </c>
      <c r="N47" s="28">
        <f t="shared" si="2"/>
        <v>10.336520158157617</v>
      </c>
      <c r="O47" s="28">
        <f t="shared" si="3"/>
        <v>0.04460010418656246</v>
      </c>
      <c r="P47" s="6">
        <f t="shared" si="4"/>
        <v>2.6760062511937477</v>
      </c>
      <c r="Q47" s="28">
        <f t="shared" si="5"/>
        <v>18.72241145677524</v>
      </c>
      <c r="R47">
        <f t="shared" si="6"/>
        <v>2.6746302081107487</v>
      </c>
    </row>
    <row r="48" spans="1:18" ht="12.75">
      <c r="A48" s="1" t="s">
        <v>50</v>
      </c>
      <c r="H48" s="4">
        <v>47</v>
      </c>
      <c r="I48" s="5">
        <v>39494</v>
      </c>
      <c r="J48" s="6">
        <v>14.12</v>
      </c>
      <c r="K48">
        <v>-12.62</v>
      </c>
      <c r="L48" s="6">
        <f t="shared" si="0"/>
        <v>-12.122762512544568</v>
      </c>
      <c r="M48" s="25">
        <f t="shared" si="1"/>
        <v>-0.8081841675029712</v>
      </c>
      <c r="N48" s="28">
        <f t="shared" si="2"/>
        <v>10.383631664994057</v>
      </c>
      <c r="O48" s="28">
        <f t="shared" si="3"/>
        <v>0.0471115068364405</v>
      </c>
      <c r="P48" s="6">
        <f t="shared" si="4"/>
        <v>2.82669041018643</v>
      </c>
      <c r="Q48" s="28">
        <f t="shared" si="5"/>
        <v>18.88673197285751</v>
      </c>
      <c r="R48">
        <f t="shared" si="6"/>
        <v>2.698104567551073</v>
      </c>
    </row>
    <row r="49" spans="1:18" ht="12.75">
      <c r="A49" s="1" t="s">
        <v>51</v>
      </c>
      <c r="H49" s="4">
        <v>48</v>
      </c>
      <c r="I49" s="5">
        <v>39495</v>
      </c>
      <c r="J49" s="6">
        <v>14.05</v>
      </c>
      <c r="K49">
        <v>-12.27</v>
      </c>
      <c r="L49" s="6">
        <f t="shared" si="0"/>
        <v>-11.770856936399847</v>
      </c>
      <c r="M49" s="25">
        <f t="shared" si="1"/>
        <v>-0.7847237957599897</v>
      </c>
      <c r="N49" s="28">
        <f t="shared" si="2"/>
        <v>10.43055240848002</v>
      </c>
      <c r="O49" s="28">
        <f t="shared" si="3"/>
        <v>0.046920743485962646</v>
      </c>
      <c r="P49" s="6">
        <f t="shared" si="4"/>
        <v>2.8152446091577588</v>
      </c>
      <c r="Q49" s="28">
        <f t="shared" si="5"/>
        <v>19.134146520449917</v>
      </c>
      <c r="R49">
        <f t="shared" si="6"/>
        <v>2.7334495029214168</v>
      </c>
    </row>
    <row r="50" spans="3:18" ht="12.75">
      <c r="C50" s="30" t="s">
        <v>36</v>
      </c>
      <c r="D50" s="2"/>
      <c r="H50" s="4">
        <v>49</v>
      </c>
      <c r="I50" s="5">
        <v>39496</v>
      </c>
      <c r="J50" s="6">
        <v>13.97</v>
      </c>
      <c r="K50">
        <v>-11.92</v>
      </c>
      <c r="L50" s="6">
        <f t="shared" si="0"/>
        <v>-11.420333223639423</v>
      </c>
      <c r="M50" s="25">
        <f t="shared" si="1"/>
        <v>-0.7613555482426282</v>
      </c>
      <c r="N50" s="28">
        <f t="shared" si="2"/>
        <v>10.477288903514744</v>
      </c>
      <c r="O50" s="28">
        <f t="shared" si="3"/>
        <v>0.046736495034723546</v>
      </c>
      <c r="P50" s="6">
        <f t="shared" si="4"/>
        <v>2.804189702083413</v>
      </c>
      <c r="Q50" s="28">
        <f t="shared" si="5"/>
        <v>19.29904788002549</v>
      </c>
      <c r="R50">
        <f t="shared" si="6"/>
        <v>2.7570068400036414</v>
      </c>
    </row>
    <row r="51" spans="8:18" ht="12.75">
      <c r="H51" s="4">
        <v>50</v>
      </c>
      <c r="I51" s="5">
        <v>39497</v>
      </c>
      <c r="J51" s="6">
        <v>13.88</v>
      </c>
      <c r="K51">
        <v>-11.57</v>
      </c>
      <c r="L51" s="6">
        <f t="shared" si="0"/>
        <v>-11.07114337399936</v>
      </c>
      <c r="M51" s="25">
        <f t="shared" si="1"/>
        <v>-0.7380762249332907</v>
      </c>
      <c r="N51" s="28">
        <f t="shared" si="2"/>
        <v>10.523847550133418</v>
      </c>
      <c r="O51" s="28">
        <f t="shared" si="3"/>
        <v>0.04655864661867426</v>
      </c>
      <c r="P51" s="6">
        <f t="shared" si="4"/>
        <v>2.7935187971204556</v>
      </c>
      <c r="Q51" s="28">
        <f t="shared" si="5"/>
        <v>19.38255357690835</v>
      </c>
      <c r="R51">
        <f t="shared" si="6"/>
        <v>2.7689362252726215</v>
      </c>
    </row>
    <row r="52" spans="8:18" ht="12.75">
      <c r="H52" s="4">
        <v>51</v>
      </c>
      <c r="I52" s="5">
        <v>39498</v>
      </c>
      <c r="J52" s="6">
        <v>13.78</v>
      </c>
      <c r="K52">
        <v>-11.22</v>
      </c>
      <c r="L52" s="6">
        <f t="shared" si="0"/>
        <v>-10.723240210650317</v>
      </c>
      <c r="M52" s="25">
        <f t="shared" si="1"/>
        <v>-0.7148826807100211</v>
      </c>
      <c r="N52" s="28">
        <f t="shared" si="2"/>
        <v>10.570234638579958</v>
      </c>
      <c r="O52" s="28">
        <f t="shared" si="3"/>
        <v>0.04638708844654005</v>
      </c>
      <c r="P52" s="6">
        <f t="shared" si="4"/>
        <v>2.783225306792403</v>
      </c>
      <c r="Q52" s="28">
        <f t="shared" si="5"/>
        <v>19.385750064631395</v>
      </c>
      <c r="R52">
        <f t="shared" si="6"/>
        <v>2.7693928663759135</v>
      </c>
    </row>
    <row r="53" spans="8:18" ht="12.75">
      <c r="H53" s="4">
        <v>52</v>
      </c>
      <c r="I53" s="5">
        <v>39499</v>
      </c>
      <c r="J53" s="6">
        <v>13.67</v>
      </c>
      <c r="K53">
        <v>-10.87</v>
      </c>
      <c r="L53" s="6">
        <f t="shared" si="0"/>
        <v>-10.37657734356123</v>
      </c>
      <c r="M53" s="25">
        <f t="shared" si="1"/>
        <v>-0.691771822904082</v>
      </c>
      <c r="N53" s="28">
        <f t="shared" si="2"/>
        <v>10.616456354191836</v>
      </c>
      <c r="O53" s="28">
        <f t="shared" si="3"/>
        <v>0.04622171561187827</v>
      </c>
      <c r="P53" s="6">
        <f t="shared" si="4"/>
        <v>2.773302936712696</v>
      </c>
      <c r="Q53" s="28">
        <f t="shared" si="5"/>
        <v>19.472178013246904</v>
      </c>
      <c r="R53">
        <f t="shared" si="6"/>
        <v>2.781739716178129</v>
      </c>
    </row>
    <row r="54" spans="8:18" ht="12.75">
      <c r="H54" s="4">
        <v>53</v>
      </c>
      <c r="I54" s="5">
        <v>39500</v>
      </c>
      <c r="J54" s="6">
        <v>13.55</v>
      </c>
      <c r="K54">
        <v>-10.5</v>
      </c>
      <c r="L54" s="6">
        <f t="shared" si="0"/>
        <v>-10.01140324341384</v>
      </c>
      <c r="M54" s="25">
        <f t="shared" si="1"/>
        <v>-0.667426882894256</v>
      </c>
      <c r="N54" s="28">
        <f t="shared" si="2"/>
        <v>10.665146234211488</v>
      </c>
      <c r="O54" s="28">
        <f t="shared" si="3"/>
        <v>0.048689880019651355</v>
      </c>
      <c r="P54" s="6">
        <f t="shared" si="4"/>
        <v>2.9213928011790813</v>
      </c>
      <c r="Q54" s="28">
        <f t="shared" si="5"/>
        <v>19.717564563232237</v>
      </c>
      <c r="R54">
        <f t="shared" si="6"/>
        <v>2.8167949376046053</v>
      </c>
    </row>
    <row r="55" spans="8:18" ht="12.75">
      <c r="H55" s="4">
        <v>54</v>
      </c>
      <c r="I55" s="5">
        <v>39501</v>
      </c>
      <c r="J55" s="6">
        <v>13.42</v>
      </c>
      <c r="K55">
        <v>-10.13</v>
      </c>
      <c r="L55" s="6">
        <f t="shared" si="0"/>
        <v>-9.647511194846265</v>
      </c>
      <c r="M55" s="25">
        <f t="shared" si="1"/>
        <v>-0.643167412989751</v>
      </c>
      <c r="N55" s="28">
        <f t="shared" si="2"/>
        <v>10.713665174020498</v>
      </c>
      <c r="O55" s="28">
        <f t="shared" si="3"/>
        <v>0.048518939809010675</v>
      </c>
      <c r="P55" s="6">
        <f t="shared" si="4"/>
        <v>2.9111363885406405</v>
      </c>
      <c r="Q55" s="28">
        <f t="shared" si="5"/>
        <v>19.802010541586448</v>
      </c>
      <c r="R55">
        <f t="shared" si="6"/>
        <v>2.828858648798064</v>
      </c>
    </row>
    <row r="56" spans="8:18" ht="12.75">
      <c r="H56" s="4">
        <v>55</v>
      </c>
      <c r="I56" s="5">
        <v>39502</v>
      </c>
      <c r="J56" s="6">
        <v>13.27</v>
      </c>
      <c r="K56">
        <v>-9.77</v>
      </c>
      <c r="L56" s="6">
        <f t="shared" si="0"/>
        <v>-9.294634959718197</v>
      </c>
      <c r="M56" s="25">
        <f t="shared" si="1"/>
        <v>-0.6196423306478798</v>
      </c>
      <c r="N56" s="28">
        <f t="shared" si="2"/>
        <v>10.760715338704241</v>
      </c>
      <c r="O56" s="28">
        <f t="shared" si="3"/>
        <v>0.04705016468374268</v>
      </c>
      <c r="P56" s="6">
        <f t="shared" si="4"/>
        <v>2.8230098810245607</v>
      </c>
      <c r="Q56" s="28">
        <f t="shared" si="5"/>
        <v>19.80977581345325</v>
      </c>
      <c r="R56">
        <f t="shared" si="6"/>
        <v>2.829967973350464</v>
      </c>
    </row>
    <row r="57" spans="8:18" ht="12.75">
      <c r="H57" s="4">
        <v>56</v>
      </c>
      <c r="I57" s="5">
        <v>39503</v>
      </c>
      <c r="J57" s="6">
        <v>13.12</v>
      </c>
      <c r="K57">
        <v>-9.4</v>
      </c>
      <c r="L57" s="6">
        <f t="shared" si="0"/>
        <v>-8.933120059745042</v>
      </c>
      <c r="M57" s="25">
        <f t="shared" si="1"/>
        <v>-0.5955413373163361</v>
      </c>
      <c r="N57" s="28">
        <f t="shared" si="2"/>
        <v>10.808917325367329</v>
      </c>
      <c r="O57" s="28">
        <f t="shared" si="3"/>
        <v>0.04820198666308784</v>
      </c>
      <c r="P57" s="6">
        <f t="shared" si="4"/>
        <v>2.89211919978527</v>
      </c>
      <c r="Q57" s="28">
        <f t="shared" si="5"/>
        <v>19.897705311155107</v>
      </c>
      <c r="R57">
        <f t="shared" si="6"/>
        <v>2.842529330165015</v>
      </c>
    </row>
    <row r="58" spans="8:18" ht="12.75">
      <c r="H58" s="4">
        <v>57</v>
      </c>
      <c r="I58" s="5">
        <v>39504</v>
      </c>
      <c r="J58" s="6">
        <v>12.95</v>
      </c>
      <c r="K58">
        <v>-9.03</v>
      </c>
      <c r="L58" s="6">
        <f t="shared" si="0"/>
        <v>-8.57273437802893</v>
      </c>
      <c r="M58" s="25">
        <f t="shared" si="1"/>
        <v>-0.5715156252019287</v>
      </c>
      <c r="N58" s="28">
        <f t="shared" si="2"/>
        <v>10.856968749596142</v>
      </c>
      <c r="O58" s="28">
        <f t="shared" si="3"/>
        <v>0.04805142422881303</v>
      </c>
      <c r="P58" s="6">
        <f t="shared" si="4"/>
        <v>2.883085453728782</v>
      </c>
      <c r="Q58" s="28">
        <f t="shared" si="5"/>
        <v>19.987271967763434</v>
      </c>
      <c r="R58">
        <f t="shared" si="6"/>
        <v>2.855324566823348</v>
      </c>
    </row>
    <row r="59" spans="8:18" ht="12.75">
      <c r="H59" s="4">
        <v>58</v>
      </c>
      <c r="I59" s="5">
        <v>39505</v>
      </c>
      <c r="J59" s="6">
        <v>12.77</v>
      </c>
      <c r="K59">
        <v>-8.65</v>
      </c>
      <c r="L59" s="6">
        <f t="shared" si="0"/>
        <v>-8.203731547332275</v>
      </c>
      <c r="M59" s="25">
        <f t="shared" si="1"/>
        <v>-0.5469154364888184</v>
      </c>
      <c r="N59" s="28">
        <f t="shared" si="2"/>
        <v>10.906169127022363</v>
      </c>
      <c r="O59" s="28">
        <f t="shared" si="3"/>
        <v>0.049200377426220854</v>
      </c>
      <c r="P59" s="6">
        <f t="shared" si="4"/>
        <v>2.9520226455732512</v>
      </c>
      <c r="Q59" s="28">
        <f t="shared" si="5"/>
        <v>20.156069306544282</v>
      </c>
      <c r="R59">
        <f t="shared" si="6"/>
        <v>2.8794384723634687</v>
      </c>
    </row>
    <row r="60" spans="8:18" ht="12.75">
      <c r="H60" s="4">
        <v>59</v>
      </c>
      <c r="I60" s="5">
        <v>39506</v>
      </c>
      <c r="J60" s="6">
        <v>12.58</v>
      </c>
      <c r="K60">
        <v>-8.28</v>
      </c>
      <c r="L60" s="6">
        <f t="shared" si="0"/>
        <v>-7.845482457990909</v>
      </c>
      <c r="M60" s="25">
        <f t="shared" si="1"/>
        <v>-0.5230321638660606</v>
      </c>
      <c r="N60" s="28">
        <f t="shared" si="2"/>
        <v>10.953935672267878</v>
      </c>
      <c r="O60" s="28">
        <f t="shared" si="3"/>
        <v>0.0477665452455156</v>
      </c>
      <c r="P60" s="6">
        <f t="shared" si="4"/>
        <v>2.865992714730936</v>
      </c>
      <c r="Q60" s="28">
        <f t="shared" si="5"/>
        <v>20.248759084562522</v>
      </c>
      <c r="R60">
        <f t="shared" si="6"/>
        <v>2.8926798692232176</v>
      </c>
    </row>
    <row r="61" spans="8:18" ht="12.75">
      <c r="H61" s="4">
        <v>60</v>
      </c>
      <c r="I61" s="5">
        <v>39507</v>
      </c>
      <c r="J61" s="6">
        <v>12.5</v>
      </c>
      <c r="K61">
        <v>-8.05</v>
      </c>
      <c r="L61" s="6">
        <f t="shared" si="0"/>
        <v>-7.623284204908594</v>
      </c>
      <c r="M61" s="25">
        <f t="shared" si="1"/>
        <v>-0.5082189469939062</v>
      </c>
      <c r="N61" s="28">
        <f t="shared" si="2"/>
        <v>10.983562106012187</v>
      </c>
      <c r="O61" s="28">
        <f t="shared" si="3"/>
        <v>0.0296264337443084</v>
      </c>
      <c r="P61" s="6">
        <f t="shared" si="4"/>
        <v>1.777586024658504</v>
      </c>
      <c r="Q61" s="28">
        <f t="shared" si="5"/>
        <v>19.104952308041945</v>
      </c>
      <c r="R61">
        <f t="shared" si="6"/>
        <v>2.729278901148849</v>
      </c>
    </row>
    <row r="62" spans="8:18" ht="12.75">
      <c r="H62" s="4">
        <v>61</v>
      </c>
      <c r="I62" s="5">
        <v>39508</v>
      </c>
      <c r="J62" s="6">
        <v>12.4</v>
      </c>
      <c r="K62">
        <v>-7.82</v>
      </c>
      <c r="L62" s="6">
        <f t="shared" si="0"/>
        <v>-7.401453190126724</v>
      </c>
      <c r="M62" s="25">
        <f t="shared" si="1"/>
        <v>-0.49343021267511494</v>
      </c>
      <c r="N62" s="28">
        <f t="shared" si="2"/>
        <v>11.01313957464977</v>
      </c>
      <c r="O62" s="28">
        <f t="shared" si="3"/>
        <v>0.029577468637583593</v>
      </c>
      <c r="P62" s="6">
        <f t="shared" si="4"/>
        <v>1.7746481182550156</v>
      </c>
      <c r="Q62" s="28">
        <f t="shared" si="5"/>
        <v>17.96846403775632</v>
      </c>
      <c r="R62">
        <f t="shared" si="6"/>
        <v>2.5669234339651887</v>
      </c>
    </row>
    <row r="63" spans="8:18" ht="12.75">
      <c r="H63" s="4">
        <v>62</v>
      </c>
      <c r="I63" s="5">
        <v>39509</v>
      </c>
      <c r="J63" s="6">
        <v>12.2</v>
      </c>
      <c r="K63">
        <v>-7.43</v>
      </c>
      <c r="L63" s="6">
        <f t="shared" si="0"/>
        <v>-7.02611206974637</v>
      </c>
      <c r="M63" s="25">
        <f t="shared" si="1"/>
        <v>-0.4684074713164247</v>
      </c>
      <c r="N63" s="28">
        <f t="shared" si="2"/>
        <v>11.06318505736715</v>
      </c>
      <c r="O63" s="28">
        <f t="shared" si="3"/>
        <v>0.05004548271737974</v>
      </c>
      <c r="P63" s="6">
        <f t="shared" si="4"/>
        <v>3.0027289630427845</v>
      </c>
      <c r="Q63" s="28">
        <f t="shared" si="5"/>
        <v>18.148183119774544</v>
      </c>
      <c r="R63">
        <f t="shared" si="6"/>
        <v>2.5925975885392205</v>
      </c>
    </row>
    <row r="64" spans="8:18" ht="12.75">
      <c r="H64" s="4">
        <v>63</v>
      </c>
      <c r="I64" s="5">
        <v>39510</v>
      </c>
      <c r="J64" s="6">
        <v>12</v>
      </c>
      <c r="K64">
        <v>-7.05</v>
      </c>
      <c r="L64" s="6">
        <f t="shared" si="0"/>
        <v>-6.661326414931878</v>
      </c>
      <c r="M64" s="25">
        <f t="shared" si="1"/>
        <v>-0.4440884276621252</v>
      </c>
      <c r="N64" s="28">
        <f t="shared" si="2"/>
        <v>11.11182314467575</v>
      </c>
      <c r="O64" s="28">
        <f t="shared" si="3"/>
        <v>0.048638087308599864</v>
      </c>
      <c r="P64" s="6">
        <f t="shared" si="4"/>
        <v>2.918285238515992</v>
      </c>
      <c r="Q64" s="28">
        <f t="shared" si="5"/>
        <v>18.174349158505265</v>
      </c>
      <c r="R64">
        <f t="shared" si="6"/>
        <v>2.5963355940721806</v>
      </c>
    </row>
    <row r="65" spans="8:18" ht="12.75">
      <c r="H65" s="4">
        <v>64</v>
      </c>
      <c r="I65" s="5">
        <v>39511</v>
      </c>
      <c r="J65" s="6">
        <v>11.78</v>
      </c>
      <c r="K65">
        <v>-6.67</v>
      </c>
      <c r="L65" s="6">
        <f t="shared" si="0"/>
        <v>-6.297409068368719</v>
      </c>
      <c r="M65" s="25">
        <f t="shared" si="1"/>
        <v>-0.41982727122458124</v>
      </c>
      <c r="N65" s="28">
        <f t="shared" si="2"/>
        <v>11.160345457550838</v>
      </c>
      <c r="O65" s="28">
        <f t="shared" si="3"/>
        <v>0.04852231287508779</v>
      </c>
      <c r="P65" s="6">
        <f t="shared" si="4"/>
        <v>2.9113387725052675</v>
      </c>
      <c r="Q65" s="28">
        <f t="shared" si="5"/>
        <v>18.20260247728175</v>
      </c>
      <c r="R65">
        <f t="shared" si="6"/>
        <v>2.6003717824688217</v>
      </c>
    </row>
    <row r="66" spans="8:18" ht="12.75">
      <c r="H66" s="4">
        <v>65</v>
      </c>
      <c r="I66" s="5">
        <v>39512</v>
      </c>
      <c r="J66" s="6">
        <v>11.57</v>
      </c>
      <c r="K66">
        <v>-6.28</v>
      </c>
      <c r="L66" s="6">
        <f t="shared" si="0"/>
        <v>-5.924765479351533</v>
      </c>
      <c r="M66" s="25">
        <f t="shared" si="1"/>
        <v>-0.3949843652901022</v>
      </c>
      <c r="N66" s="28">
        <f t="shared" si="2"/>
        <v>11.210031269419796</v>
      </c>
      <c r="O66" s="28">
        <f t="shared" si="3"/>
        <v>0.04968581186895804</v>
      </c>
      <c r="P66" s="6">
        <f t="shared" si="4"/>
        <v>2.9811487121374824</v>
      </c>
      <c r="Q66" s="28">
        <f t="shared" si="5"/>
        <v>18.231728543845982</v>
      </c>
      <c r="R66">
        <f t="shared" si="6"/>
        <v>2.6045326491208547</v>
      </c>
    </row>
    <row r="67" spans="8:18" ht="12.75">
      <c r="H67" s="4">
        <v>66</v>
      </c>
      <c r="I67" s="5">
        <v>39513</v>
      </c>
      <c r="J67" s="6">
        <v>11.33</v>
      </c>
      <c r="K67">
        <v>-5.9</v>
      </c>
      <c r="L67" s="6">
        <f aca="true" t="shared" si="7" ref="L67:L130">DEGREES(ASIN(TAN(RADIANS(43.167))*TAN(RADIANS(K67))))</f>
        <v>-5.562455111391362</v>
      </c>
      <c r="M67" s="25">
        <f aca="true" t="shared" si="8" ref="M67:M130">L67/15</f>
        <v>-0.3708303407594241</v>
      </c>
      <c r="N67" s="28">
        <f aca="true" t="shared" si="9" ref="N67:N130">12+2*M67</f>
        <v>11.258339318481152</v>
      </c>
      <c r="O67" s="28">
        <f t="shared" si="3"/>
        <v>0.04830804906135633</v>
      </c>
      <c r="P67" s="6">
        <f t="shared" si="4"/>
        <v>2.8984829436813797</v>
      </c>
      <c r="Q67" s="28">
        <f t="shared" si="5"/>
        <v>18.264218772796426</v>
      </c>
      <c r="R67">
        <f t="shared" si="6"/>
        <v>2.6091741103994894</v>
      </c>
    </row>
    <row r="68" spans="8:18" ht="12.75">
      <c r="H68" s="4">
        <v>67</v>
      </c>
      <c r="I68" s="5">
        <v>39514</v>
      </c>
      <c r="J68" s="6">
        <v>11.1</v>
      </c>
      <c r="K68">
        <v>-5.5</v>
      </c>
      <c r="L68" s="6">
        <f t="shared" si="7"/>
        <v>-5.181851450241923</v>
      </c>
      <c r="M68" s="25">
        <f t="shared" si="8"/>
        <v>-0.3454567633494615</v>
      </c>
      <c r="N68" s="28">
        <f t="shared" si="9"/>
        <v>11.309086473301077</v>
      </c>
      <c r="O68" s="28">
        <f aca="true" t="shared" si="10" ref="O68:O131">N68-N67</f>
        <v>0.0507471548199252</v>
      </c>
      <c r="P68" s="6">
        <f aca="true" t="shared" si="11" ref="P68:P131">(O68*60)</f>
        <v>3.044829289195512</v>
      </c>
      <c r="Q68" s="28">
        <f t="shared" si="5"/>
        <v>19.531462037333434</v>
      </c>
      <c r="R68">
        <f t="shared" si="6"/>
        <v>2.790208862476205</v>
      </c>
    </row>
    <row r="69" spans="8:18" ht="12.75">
      <c r="H69" s="4">
        <v>68</v>
      </c>
      <c r="I69" s="5">
        <v>39515</v>
      </c>
      <c r="J69" s="6">
        <v>10.85</v>
      </c>
      <c r="K69">
        <v>-5.12</v>
      </c>
      <c r="L69" s="6">
        <f t="shared" si="7"/>
        <v>-4.820964319919383</v>
      </c>
      <c r="M69" s="25">
        <f t="shared" si="8"/>
        <v>-0.32139762132795885</v>
      </c>
      <c r="N69" s="28">
        <f t="shared" si="9"/>
        <v>11.357204757344082</v>
      </c>
      <c r="O69" s="28">
        <f t="shared" si="10"/>
        <v>0.04811828404300478</v>
      </c>
      <c r="P69" s="6">
        <f t="shared" si="11"/>
        <v>2.8870970425802867</v>
      </c>
      <c r="Q69" s="28">
        <f t="shared" si="5"/>
        <v>20.643910961658705</v>
      </c>
      <c r="R69">
        <f t="shared" si="6"/>
        <v>2.949130137379815</v>
      </c>
    </row>
    <row r="70" spans="8:18" ht="12.75">
      <c r="H70" s="4">
        <v>69</v>
      </c>
      <c r="I70" s="5">
        <v>39516</v>
      </c>
      <c r="J70" s="6">
        <v>10.62</v>
      </c>
      <c r="K70">
        <v>-4.73</v>
      </c>
      <c r="L70" s="6">
        <f t="shared" si="7"/>
        <v>-4.451224356332507</v>
      </c>
      <c r="M70" s="25">
        <f t="shared" si="8"/>
        <v>-0.29674829042216716</v>
      </c>
      <c r="N70" s="28">
        <f t="shared" si="9"/>
        <v>11.406503419155666</v>
      </c>
      <c r="O70" s="28">
        <f t="shared" si="10"/>
        <v>0.0492986618115836</v>
      </c>
      <c r="P70" s="6">
        <f t="shared" si="11"/>
        <v>2.957919708695016</v>
      </c>
      <c r="Q70" s="28">
        <f t="shared" si="5"/>
        <v>20.599101707310936</v>
      </c>
      <c r="R70">
        <f t="shared" si="6"/>
        <v>2.942728815330134</v>
      </c>
    </row>
    <row r="71" spans="3:18" ht="12.75">
      <c r="C71" s="2"/>
      <c r="H71" s="4">
        <v>70</v>
      </c>
      <c r="I71" s="5">
        <v>39517</v>
      </c>
      <c r="J71" s="6">
        <v>10.35</v>
      </c>
      <c r="K71">
        <v>-4.33</v>
      </c>
      <c r="L71" s="6">
        <f t="shared" si="7"/>
        <v>-4.07262835696095</v>
      </c>
      <c r="M71" s="25">
        <f t="shared" si="8"/>
        <v>-0.27150855713072997</v>
      </c>
      <c r="N71" s="28">
        <f t="shared" si="9"/>
        <v>11.45698288573854</v>
      </c>
      <c r="O71" s="28">
        <f t="shared" si="10"/>
        <v>0.05047946658287472</v>
      </c>
      <c r="P71" s="6">
        <f t="shared" si="11"/>
        <v>3.0287679949724833</v>
      </c>
      <c r="Q71" s="28">
        <f t="shared" si="5"/>
        <v>20.709584463767428</v>
      </c>
      <c r="R71">
        <f t="shared" si="6"/>
        <v>2.9585120662524895</v>
      </c>
    </row>
    <row r="72" spans="8:18" ht="12.75">
      <c r="H72" s="4">
        <v>71</v>
      </c>
      <c r="I72" s="5">
        <v>39518</v>
      </c>
      <c r="J72" s="6">
        <v>10.1</v>
      </c>
      <c r="K72">
        <v>-3.95</v>
      </c>
      <c r="L72" s="6">
        <f t="shared" si="7"/>
        <v>-3.713498202180687</v>
      </c>
      <c r="M72" s="25">
        <f t="shared" si="8"/>
        <v>-0.2475665468120458</v>
      </c>
      <c r="N72" s="28">
        <f t="shared" si="9"/>
        <v>11.50486690637591</v>
      </c>
      <c r="O72" s="28">
        <f t="shared" si="10"/>
        <v>0.04788402063736896</v>
      </c>
      <c r="P72" s="6">
        <f t="shared" si="11"/>
        <v>2.8730412382421378</v>
      </c>
      <c r="Q72" s="28">
        <f t="shared" si="5"/>
        <v>20.671286929504298</v>
      </c>
      <c r="R72">
        <f t="shared" si="6"/>
        <v>2.9530409899291854</v>
      </c>
    </row>
    <row r="73" spans="8:18" ht="12.75">
      <c r="H73" s="4">
        <v>72</v>
      </c>
      <c r="I73" s="5">
        <v>39519</v>
      </c>
      <c r="J73" s="6">
        <v>9.83</v>
      </c>
      <c r="K73">
        <v>-3.55</v>
      </c>
      <c r="L73" s="6">
        <f t="shared" si="7"/>
        <v>-3.3359783384988493</v>
      </c>
      <c r="M73" s="25">
        <f t="shared" si="8"/>
        <v>-0.22239855589992327</v>
      </c>
      <c r="N73" s="28">
        <f t="shared" si="9"/>
        <v>11.555202888200153</v>
      </c>
      <c r="O73" s="28">
        <f t="shared" si="10"/>
        <v>0.0503359818242437</v>
      </c>
      <c r="P73" s="6">
        <f t="shared" si="11"/>
        <v>3.020158909454622</v>
      </c>
      <c r="Q73" s="28">
        <f t="shared" si="5"/>
        <v>20.710297126821438</v>
      </c>
      <c r="R73">
        <f t="shared" si="6"/>
        <v>2.9586138752602054</v>
      </c>
    </row>
    <row r="74" spans="8:18" ht="12.75">
      <c r="H74" s="4">
        <v>73</v>
      </c>
      <c r="I74" s="5">
        <v>39520</v>
      </c>
      <c r="J74" s="6">
        <v>9.57</v>
      </c>
      <c r="K74">
        <v>-3.17</v>
      </c>
      <c r="L74" s="6">
        <f t="shared" si="7"/>
        <v>-2.9777721557475885</v>
      </c>
      <c r="M74" s="25">
        <f t="shared" si="8"/>
        <v>-0.1985181437165059</v>
      </c>
      <c r="N74" s="28">
        <f t="shared" si="9"/>
        <v>11.602963712566988</v>
      </c>
      <c r="O74" s="28">
        <f t="shared" si="10"/>
        <v>0.0477608243668346</v>
      </c>
      <c r="P74" s="6">
        <f t="shared" si="11"/>
        <v>2.865649462010076</v>
      </c>
      <c r="Q74" s="28">
        <f aca="true" t="shared" si="12" ref="Q74:Q137">(N74-N67)*60</f>
        <v>20.677463645150134</v>
      </c>
      <c r="R74">
        <f aca="true" t="shared" si="13" ref="R74:R137">Q74/7</f>
        <v>2.9539233778785907</v>
      </c>
    </row>
    <row r="75" spans="8:18" ht="12.75">
      <c r="H75" s="4">
        <v>74</v>
      </c>
      <c r="I75" s="5">
        <v>39521</v>
      </c>
      <c r="J75" s="6">
        <v>9.28</v>
      </c>
      <c r="K75">
        <v>-2.77</v>
      </c>
      <c r="L75" s="6">
        <f t="shared" si="7"/>
        <v>-2.601122011081435</v>
      </c>
      <c r="M75" s="25">
        <f t="shared" si="8"/>
        <v>-0.17340813407209568</v>
      </c>
      <c r="N75" s="28">
        <f t="shared" si="9"/>
        <v>11.653183731855808</v>
      </c>
      <c r="O75" s="28">
        <f t="shared" si="10"/>
        <v>0.050220019288820694</v>
      </c>
      <c r="P75" s="6">
        <f t="shared" si="11"/>
        <v>3.0132011573292417</v>
      </c>
      <c r="Q75" s="28">
        <f t="shared" si="12"/>
        <v>20.645835513283863</v>
      </c>
      <c r="R75">
        <f t="shared" si="13"/>
        <v>2.949405073326266</v>
      </c>
    </row>
    <row r="76" spans="8:18" ht="12.75">
      <c r="H76" s="4">
        <v>75</v>
      </c>
      <c r="I76" s="5">
        <v>39522</v>
      </c>
      <c r="J76" s="6">
        <v>9.02</v>
      </c>
      <c r="K76">
        <v>-2.37</v>
      </c>
      <c r="L76" s="6">
        <f t="shared" si="7"/>
        <v>-2.2248385759791125</v>
      </c>
      <c r="M76" s="25">
        <f t="shared" si="8"/>
        <v>-0.14832257173194083</v>
      </c>
      <c r="N76" s="28">
        <f t="shared" si="9"/>
        <v>11.703354856536118</v>
      </c>
      <c r="O76" s="28">
        <f t="shared" si="10"/>
        <v>0.050171124680309376</v>
      </c>
      <c r="P76" s="6">
        <f t="shared" si="11"/>
        <v>3.0102674808185625</v>
      </c>
      <c r="Q76" s="28">
        <f t="shared" si="12"/>
        <v>20.76900595152214</v>
      </c>
      <c r="R76">
        <f t="shared" si="13"/>
        <v>2.9670008502174485</v>
      </c>
    </row>
    <row r="77" spans="8:18" ht="12.75">
      <c r="H77" s="4">
        <v>76</v>
      </c>
      <c r="I77" s="5">
        <v>39523</v>
      </c>
      <c r="J77" s="6">
        <v>8.73</v>
      </c>
      <c r="K77">
        <v>-1.98</v>
      </c>
      <c r="L77" s="6">
        <f t="shared" si="7"/>
        <v>-1.8582642963765013</v>
      </c>
      <c r="M77" s="25">
        <f t="shared" si="8"/>
        <v>-0.12388428642510009</v>
      </c>
      <c r="N77" s="28">
        <f t="shared" si="9"/>
        <v>11.7522314271498</v>
      </c>
      <c r="O77" s="28">
        <f t="shared" si="10"/>
        <v>0.048876570613682446</v>
      </c>
      <c r="P77" s="6">
        <f t="shared" si="11"/>
        <v>2.9325942368209468</v>
      </c>
      <c r="Q77" s="28">
        <f t="shared" si="12"/>
        <v>20.74368047964807</v>
      </c>
      <c r="R77">
        <f t="shared" si="13"/>
        <v>2.96338292566401</v>
      </c>
    </row>
    <row r="78" spans="8:18" ht="12.75">
      <c r="H78" s="4">
        <v>77</v>
      </c>
      <c r="I78" s="5">
        <v>39524</v>
      </c>
      <c r="J78" s="6">
        <v>8.45</v>
      </c>
      <c r="K78">
        <v>-1.58</v>
      </c>
      <c r="L78" s="6">
        <f t="shared" si="7"/>
        <v>-1.4825483915875504</v>
      </c>
      <c r="M78" s="25">
        <f t="shared" si="8"/>
        <v>-0.09883655943917002</v>
      </c>
      <c r="N78" s="28">
        <f t="shared" si="9"/>
        <v>11.80232688112166</v>
      </c>
      <c r="O78" s="28">
        <f t="shared" si="10"/>
        <v>0.05009545397185988</v>
      </c>
      <c r="P78" s="6">
        <f t="shared" si="11"/>
        <v>3.005727238311593</v>
      </c>
      <c r="Q78" s="28">
        <f t="shared" si="12"/>
        <v>20.72063972298718</v>
      </c>
      <c r="R78">
        <f t="shared" si="13"/>
        <v>2.9600913889981686</v>
      </c>
    </row>
    <row r="79" spans="8:18" ht="12.75">
      <c r="H79" s="4">
        <v>78</v>
      </c>
      <c r="I79" s="5">
        <v>39525</v>
      </c>
      <c r="J79" s="6">
        <v>8.15</v>
      </c>
      <c r="K79">
        <v>-1.18</v>
      </c>
      <c r="L79" s="6">
        <f t="shared" si="7"/>
        <v>-1.107040882465677</v>
      </c>
      <c r="M79" s="25">
        <f t="shared" si="8"/>
        <v>-0.0738027254977118</v>
      </c>
      <c r="N79" s="28">
        <f t="shared" si="9"/>
        <v>11.852394549004577</v>
      </c>
      <c r="O79" s="28">
        <f t="shared" si="10"/>
        <v>0.05006766788291728</v>
      </c>
      <c r="P79" s="6">
        <f t="shared" si="11"/>
        <v>3.0040600729750366</v>
      </c>
      <c r="Q79" s="28">
        <f t="shared" si="12"/>
        <v>20.85165855772008</v>
      </c>
      <c r="R79">
        <f t="shared" si="13"/>
        <v>2.978808365388583</v>
      </c>
    </row>
    <row r="80" spans="8:18" ht="12.75">
      <c r="H80" s="4">
        <v>79</v>
      </c>
      <c r="I80" s="5">
        <v>39526</v>
      </c>
      <c r="J80" s="6">
        <v>7.87</v>
      </c>
      <c r="K80">
        <v>-0.8</v>
      </c>
      <c r="L80" s="6">
        <f t="shared" si="7"/>
        <v>-0.7504536090143804</v>
      </c>
      <c r="M80" s="25">
        <f t="shared" si="8"/>
        <v>-0.050030240600958696</v>
      </c>
      <c r="N80" s="28">
        <f t="shared" si="9"/>
        <v>11.899939518798083</v>
      </c>
      <c r="O80" s="28">
        <f t="shared" si="10"/>
        <v>0.0475449697935062</v>
      </c>
      <c r="P80" s="6">
        <f t="shared" si="11"/>
        <v>2.852698187610372</v>
      </c>
      <c r="Q80" s="28">
        <f t="shared" si="12"/>
        <v>20.68419783587583</v>
      </c>
      <c r="R80">
        <f t="shared" si="13"/>
        <v>2.9548854051251183</v>
      </c>
    </row>
    <row r="81" spans="8:18" ht="12.75">
      <c r="H81" s="4">
        <v>80</v>
      </c>
      <c r="I81" s="5">
        <v>39527</v>
      </c>
      <c r="J81" s="6">
        <v>7.57</v>
      </c>
      <c r="K81">
        <v>-0.4</v>
      </c>
      <c r="L81" s="6">
        <f t="shared" si="7"/>
        <v>-0.37520046937125845</v>
      </c>
      <c r="M81" s="25">
        <f t="shared" si="8"/>
        <v>-0.025013364624750564</v>
      </c>
      <c r="N81" s="28">
        <f t="shared" si="9"/>
        <v>11.9499732707505</v>
      </c>
      <c r="O81" s="28">
        <f t="shared" si="10"/>
        <v>0.050033751952415884</v>
      </c>
      <c r="P81" s="6">
        <f t="shared" si="11"/>
        <v>3.002025117144953</v>
      </c>
      <c r="Q81" s="28">
        <f t="shared" si="12"/>
        <v>20.820573491010705</v>
      </c>
      <c r="R81">
        <f t="shared" si="13"/>
        <v>2.974367641572958</v>
      </c>
    </row>
    <row r="82" spans="8:18" ht="12.75">
      <c r="H82" s="4">
        <v>81</v>
      </c>
      <c r="I82" s="5">
        <v>39528</v>
      </c>
      <c r="J82" s="6">
        <v>7.27</v>
      </c>
      <c r="K82">
        <v>0</v>
      </c>
      <c r="L82" s="6">
        <f t="shared" si="7"/>
        <v>0</v>
      </c>
      <c r="M82" s="25">
        <f t="shared" si="8"/>
        <v>0</v>
      </c>
      <c r="N82" s="28">
        <f t="shared" si="9"/>
        <v>12</v>
      </c>
      <c r="O82" s="28">
        <f t="shared" si="10"/>
        <v>0.05002672924950069</v>
      </c>
      <c r="P82" s="6">
        <f t="shared" si="11"/>
        <v>3.0016037549700414</v>
      </c>
      <c r="Q82" s="28">
        <f t="shared" si="12"/>
        <v>20.808976088651505</v>
      </c>
      <c r="R82">
        <f t="shared" si="13"/>
        <v>2.972710869807358</v>
      </c>
    </row>
    <row r="83" spans="8:18" ht="12.75">
      <c r="H83" s="4">
        <v>82</v>
      </c>
      <c r="I83" s="5">
        <v>39529</v>
      </c>
      <c r="J83" s="6">
        <v>6.97</v>
      </c>
      <c r="K83">
        <v>0.4</v>
      </c>
      <c r="L83" s="6">
        <f t="shared" si="7"/>
        <v>0.37520046937125845</v>
      </c>
      <c r="M83" s="25">
        <f t="shared" si="8"/>
        <v>0.025013364624750564</v>
      </c>
      <c r="N83" s="28">
        <f t="shared" si="9"/>
        <v>12.0500267292495</v>
      </c>
      <c r="O83" s="28">
        <f t="shared" si="10"/>
        <v>0.05002672924950069</v>
      </c>
      <c r="P83" s="6">
        <f t="shared" si="11"/>
        <v>3.0016037549700414</v>
      </c>
      <c r="Q83" s="28">
        <f t="shared" si="12"/>
        <v>20.800312362802984</v>
      </c>
      <c r="R83">
        <f t="shared" si="13"/>
        <v>2.9714731946861406</v>
      </c>
    </row>
    <row r="84" spans="8:18" ht="12.75">
      <c r="H84" s="4">
        <v>83</v>
      </c>
      <c r="I84" s="5">
        <v>39530</v>
      </c>
      <c r="J84" s="6">
        <v>6.67</v>
      </c>
      <c r="K84">
        <v>0.78</v>
      </c>
      <c r="L84" s="6">
        <f t="shared" si="7"/>
        <v>0.7316888876906682</v>
      </c>
      <c r="M84" s="25">
        <f t="shared" si="8"/>
        <v>0.04877925917937788</v>
      </c>
      <c r="N84" s="28">
        <f t="shared" si="9"/>
        <v>12.097558518358756</v>
      </c>
      <c r="O84" s="28">
        <f t="shared" si="10"/>
        <v>0.047531789109255485</v>
      </c>
      <c r="P84" s="6">
        <f t="shared" si="11"/>
        <v>2.851907346555329</v>
      </c>
      <c r="Q84" s="28">
        <f t="shared" si="12"/>
        <v>20.719625472537366</v>
      </c>
      <c r="R84">
        <f t="shared" si="13"/>
        <v>2.9599464960767667</v>
      </c>
    </row>
    <row r="85" spans="8:18" ht="12.75">
      <c r="H85" s="4">
        <v>84</v>
      </c>
      <c r="I85" s="5">
        <v>39531</v>
      </c>
      <c r="J85" s="6">
        <v>6.37</v>
      </c>
      <c r="K85">
        <v>1.18</v>
      </c>
      <c r="L85" s="6">
        <f t="shared" si="7"/>
        <v>1.107040882465677</v>
      </c>
      <c r="M85" s="25">
        <f t="shared" si="8"/>
        <v>0.0738027254977118</v>
      </c>
      <c r="N85" s="28">
        <f t="shared" si="9"/>
        <v>12.147605450995423</v>
      </c>
      <c r="O85" s="28">
        <f t="shared" si="10"/>
        <v>0.0500469326366666</v>
      </c>
      <c r="P85" s="6">
        <f t="shared" si="11"/>
        <v>3.002815958199996</v>
      </c>
      <c r="Q85" s="28">
        <f t="shared" si="12"/>
        <v>20.71671419242577</v>
      </c>
      <c r="R85">
        <f t="shared" si="13"/>
        <v>2.959530598917967</v>
      </c>
    </row>
    <row r="86" spans="8:18" ht="12.75">
      <c r="H86" s="4">
        <v>85</v>
      </c>
      <c r="I86" s="5">
        <v>39532</v>
      </c>
      <c r="J86" s="6">
        <v>6.07</v>
      </c>
      <c r="K86">
        <v>1.58</v>
      </c>
      <c r="L86" s="6">
        <f t="shared" si="7"/>
        <v>1.4825483915875504</v>
      </c>
      <c r="M86" s="25">
        <f t="shared" si="8"/>
        <v>0.09883655943917002</v>
      </c>
      <c r="N86" s="28">
        <f t="shared" si="9"/>
        <v>12.19767311887834</v>
      </c>
      <c r="O86" s="28">
        <f t="shared" si="10"/>
        <v>0.05006766788291728</v>
      </c>
      <c r="P86" s="6">
        <f t="shared" si="11"/>
        <v>3.0040600729750366</v>
      </c>
      <c r="Q86" s="28">
        <f t="shared" si="12"/>
        <v>20.71671419242577</v>
      </c>
      <c r="R86">
        <f t="shared" si="13"/>
        <v>2.959530598917967</v>
      </c>
    </row>
    <row r="87" spans="8:18" ht="12.75">
      <c r="H87" s="4">
        <v>86</v>
      </c>
      <c r="I87" s="5">
        <v>39533</v>
      </c>
      <c r="J87" s="6">
        <v>5.75</v>
      </c>
      <c r="K87">
        <v>1.97</v>
      </c>
      <c r="L87" s="6">
        <f t="shared" si="7"/>
        <v>1.8488684338332306</v>
      </c>
      <c r="M87" s="25">
        <f t="shared" si="8"/>
        <v>0.12325789558888205</v>
      </c>
      <c r="N87" s="28">
        <f t="shared" si="9"/>
        <v>12.246515791177764</v>
      </c>
      <c r="O87" s="28">
        <f t="shared" si="10"/>
        <v>0.04884267229942374</v>
      </c>
      <c r="P87" s="6">
        <f t="shared" si="11"/>
        <v>2.9305603379654244</v>
      </c>
      <c r="Q87" s="28">
        <f t="shared" si="12"/>
        <v>20.79457634278082</v>
      </c>
      <c r="R87">
        <f t="shared" si="13"/>
        <v>2.9706537632544032</v>
      </c>
    </row>
    <row r="88" spans="8:18" ht="12.75">
      <c r="H88" s="4">
        <v>87</v>
      </c>
      <c r="I88" s="5">
        <v>39534</v>
      </c>
      <c r="J88" s="6">
        <v>5.45</v>
      </c>
      <c r="K88">
        <v>2.37</v>
      </c>
      <c r="L88" s="6">
        <f t="shared" si="7"/>
        <v>2.2248385759791125</v>
      </c>
      <c r="M88" s="25">
        <f t="shared" si="8"/>
        <v>0.14832257173194083</v>
      </c>
      <c r="N88" s="28">
        <f t="shared" si="9"/>
        <v>12.296645143463882</v>
      </c>
      <c r="O88" s="28">
        <f t="shared" si="10"/>
        <v>0.05012935228611859</v>
      </c>
      <c r="P88" s="6">
        <f t="shared" si="11"/>
        <v>3.0077611371671154</v>
      </c>
      <c r="Q88" s="28">
        <f t="shared" si="12"/>
        <v>20.800312362802984</v>
      </c>
      <c r="R88">
        <f t="shared" si="13"/>
        <v>2.9714731946861406</v>
      </c>
    </row>
    <row r="89" spans="8:18" ht="12.75">
      <c r="H89" s="4">
        <v>88</v>
      </c>
      <c r="I89" s="5">
        <v>39535</v>
      </c>
      <c r="J89" s="6">
        <v>5.15</v>
      </c>
      <c r="K89">
        <v>2.75</v>
      </c>
      <c r="L89" s="6">
        <f t="shared" si="7"/>
        <v>2.5822995749662043</v>
      </c>
      <c r="M89" s="25">
        <f t="shared" si="8"/>
        <v>0.17215330499774695</v>
      </c>
      <c r="N89" s="28">
        <f t="shared" si="9"/>
        <v>12.344306609995494</v>
      </c>
      <c r="O89" s="28">
        <f t="shared" si="10"/>
        <v>0.047661466531611296</v>
      </c>
      <c r="P89" s="6">
        <f t="shared" si="11"/>
        <v>2.8596879918966778</v>
      </c>
      <c r="Q89" s="28">
        <f t="shared" si="12"/>
        <v>20.65839659972962</v>
      </c>
      <c r="R89">
        <f t="shared" si="13"/>
        <v>2.951199514247089</v>
      </c>
    </row>
    <row r="90" spans="8:18" ht="12.75">
      <c r="H90" s="4">
        <v>89</v>
      </c>
      <c r="I90" s="5">
        <v>39536</v>
      </c>
      <c r="J90" s="6">
        <v>4.83</v>
      </c>
      <c r="K90">
        <v>3.15</v>
      </c>
      <c r="L90" s="6">
        <f t="shared" si="7"/>
        <v>2.9589301117422773</v>
      </c>
      <c r="M90" s="25">
        <f t="shared" si="8"/>
        <v>0.19726200744948516</v>
      </c>
      <c r="N90" s="28">
        <f t="shared" si="9"/>
        <v>12.39452401489897</v>
      </c>
      <c r="O90" s="28">
        <f t="shared" si="10"/>
        <v>0.05021740490347604</v>
      </c>
      <c r="P90" s="6">
        <f t="shared" si="11"/>
        <v>3.0130442942085622</v>
      </c>
      <c r="Q90" s="28">
        <f t="shared" si="12"/>
        <v>20.66983713896814</v>
      </c>
      <c r="R90">
        <f t="shared" si="13"/>
        <v>2.9528338769954487</v>
      </c>
    </row>
    <row r="91" spans="3:18" ht="12.75">
      <c r="C91" s="30" t="s">
        <v>36</v>
      </c>
      <c r="H91" s="4">
        <v>90</v>
      </c>
      <c r="I91" s="5">
        <v>39537</v>
      </c>
      <c r="J91" s="6">
        <v>4.53</v>
      </c>
      <c r="K91">
        <v>3.53</v>
      </c>
      <c r="L91" s="6">
        <f t="shared" si="7"/>
        <v>3.3171151754845436</v>
      </c>
      <c r="M91" s="25">
        <f t="shared" si="8"/>
        <v>0.22114101169896958</v>
      </c>
      <c r="N91" s="28">
        <f t="shared" si="9"/>
        <v>12.442282023397938</v>
      </c>
      <c r="O91" s="28">
        <f t="shared" si="10"/>
        <v>0.04775800849896861</v>
      </c>
      <c r="P91" s="6">
        <f t="shared" si="11"/>
        <v>2.8654805099381164</v>
      </c>
      <c r="Q91" s="28">
        <f t="shared" si="12"/>
        <v>20.68341030235093</v>
      </c>
      <c r="R91">
        <f t="shared" si="13"/>
        <v>2.954772900335847</v>
      </c>
    </row>
    <row r="92" spans="8:18" ht="12.75">
      <c r="H92" s="4">
        <v>91</v>
      </c>
      <c r="I92" s="5">
        <v>39538</v>
      </c>
      <c r="J92" s="6">
        <v>4.23</v>
      </c>
      <c r="K92">
        <v>3.92</v>
      </c>
      <c r="L92" s="6">
        <f t="shared" si="7"/>
        <v>3.6851666465483204</v>
      </c>
      <c r="M92" s="25">
        <f t="shared" si="8"/>
        <v>0.2456777764365547</v>
      </c>
      <c r="N92" s="28">
        <f t="shared" si="9"/>
        <v>12.49135555287311</v>
      </c>
      <c r="O92" s="28">
        <f t="shared" si="10"/>
        <v>0.049073529475171185</v>
      </c>
      <c r="P92" s="6">
        <f t="shared" si="11"/>
        <v>2.944411768510271</v>
      </c>
      <c r="Q92" s="28">
        <f t="shared" si="12"/>
        <v>20.625006112661204</v>
      </c>
      <c r="R92">
        <f t="shared" si="13"/>
        <v>2.946429444665886</v>
      </c>
    </row>
    <row r="93" spans="8:18" ht="12.75">
      <c r="H93" s="4">
        <v>92</v>
      </c>
      <c r="I93" s="5">
        <v>39539</v>
      </c>
      <c r="J93" s="6">
        <v>3.93</v>
      </c>
      <c r="K93">
        <v>4.3</v>
      </c>
      <c r="L93" s="6">
        <f t="shared" si="7"/>
        <v>4.044257631394536</v>
      </c>
      <c r="M93" s="25">
        <f t="shared" si="8"/>
        <v>0.26961717542630237</v>
      </c>
      <c r="N93" s="28">
        <f t="shared" si="9"/>
        <v>12.539234350852604</v>
      </c>
      <c r="O93" s="28">
        <f t="shared" si="10"/>
        <v>0.04787879797949479</v>
      </c>
      <c r="P93" s="6">
        <f t="shared" si="11"/>
        <v>2.8727278787696875</v>
      </c>
      <c r="Q93" s="28">
        <f t="shared" si="12"/>
        <v>20.493673918455855</v>
      </c>
      <c r="R93">
        <f t="shared" si="13"/>
        <v>2.9276677026365507</v>
      </c>
    </row>
    <row r="94" spans="8:18" ht="12.75">
      <c r="H94" s="4">
        <v>93</v>
      </c>
      <c r="I94" s="5">
        <v>39540</v>
      </c>
      <c r="J94" s="6">
        <v>3.63</v>
      </c>
      <c r="K94">
        <v>4.7</v>
      </c>
      <c r="L94" s="6">
        <f t="shared" si="7"/>
        <v>4.422808391219212</v>
      </c>
      <c r="M94" s="25">
        <f t="shared" si="8"/>
        <v>0.2948538927479475</v>
      </c>
      <c r="N94" s="28">
        <f t="shared" si="9"/>
        <v>12.589707785495895</v>
      </c>
      <c r="O94" s="28">
        <f t="shared" si="10"/>
        <v>0.05047343464329046</v>
      </c>
      <c r="P94" s="6">
        <f t="shared" si="11"/>
        <v>3.0284060785974276</v>
      </c>
      <c r="Q94" s="28">
        <f t="shared" si="12"/>
        <v>20.591519659087858</v>
      </c>
      <c r="R94">
        <f t="shared" si="13"/>
        <v>2.9416456655839798</v>
      </c>
    </row>
    <row r="95" spans="8:18" ht="12.75">
      <c r="H95" s="4">
        <v>94</v>
      </c>
      <c r="I95" s="5">
        <v>39541</v>
      </c>
      <c r="J95" s="6">
        <v>3.35</v>
      </c>
      <c r="K95">
        <v>5.08</v>
      </c>
      <c r="L95" s="6">
        <f t="shared" si="7"/>
        <v>4.783013092526419</v>
      </c>
      <c r="M95" s="25">
        <f t="shared" si="8"/>
        <v>0.3188675395017613</v>
      </c>
      <c r="N95" s="28">
        <f t="shared" si="9"/>
        <v>12.637735079003523</v>
      </c>
      <c r="O95" s="28">
        <f t="shared" si="10"/>
        <v>0.048027293507628244</v>
      </c>
      <c r="P95" s="6">
        <f t="shared" si="11"/>
        <v>2.8816376104576946</v>
      </c>
      <c r="Q95" s="28">
        <f t="shared" si="12"/>
        <v>20.465396132378437</v>
      </c>
      <c r="R95">
        <f t="shared" si="13"/>
        <v>2.9236280189112054</v>
      </c>
    </row>
    <row r="96" spans="8:18" ht="12.75">
      <c r="H96" s="4">
        <v>95</v>
      </c>
      <c r="I96" s="5">
        <v>39542</v>
      </c>
      <c r="J96" s="6">
        <v>3.05</v>
      </c>
      <c r="K96">
        <v>5.47</v>
      </c>
      <c r="L96" s="6">
        <f t="shared" si="7"/>
        <v>5.153336707545851</v>
      </c>
      <c r="M96" s="25">
        <f t="shared" si="8"/>
        <v>0.34355578050305674</v>
      </c>
      <c r="N96" s="28">
        <f t="shared" si="9"/>
        <v>12.687111561006114</v>
      </c>
      <c r="O96" s="28">
        <f t="shared" si="10"/>
        <v>0.04937648200259126</v>
      </c>
      <c r="P96" s="6">
        <f t="shared" si="11"/>
        <v>2.9625889201554756</v>
      </c>
      <c r="Q96" s="28">
        <f t="shared" si="12"/>
        <v>20.568297060637235</v>
      </c>
      <c r="R96">
        <f t="shared" si="13"/>
        <v>2.938328151519605</v>
      </c>
    </row>
    <row r="97" spans="8:18" ht="12.75">
      <c r="H97" s="4">
        <v>96</v>
      </c>
      <c r="I97" s="5">
        <v>39543</v>
      </c>
      <c r="J97" s="6">
        <v>2.77</v>
      </c>
      <c r="K97">
        <v>5.85</v>
      </c>
      <c r="L97" s="6">
        <f t="shared" si="7"/>
        <v>5.514837257509573</v>
      </c>
      <c r="M97" s="25">
        <f t="shared" si="8"/>
        <v>0.36765581716730483</v>
      </c>
      <c r="N97" s="28">
        <f t="shared" si="9"/>
        <v>12.735311634334609</v>
      </c>
      <c r="O97" s="28">
        <f t="shared" si="10"/>
        <v>0.04820007332849485</v>
      </c>
      <c r="P97" s="6">
        <f t="shared" si="11"/>
        <v>2.892004399709691</v>
      </c>
      <c r="Q97" s="28">
        <f t="shared" si="12"/>
        <v>20.447257166138364</v>
      </c>
      <c r="R97">
        <f t="shared" si="13"/>
        <v>2.921036738019766</v>
      </c>
    </row>
    <row r="98" spans="8:18" ht="12.75">
      <c r="H98" s="4">
        <v>97</v>
      </c>
      <c r="I98" s="5">
        <v>39544</v>
      </c>
      <c r="J98" s="6">
        <v>2.48</v>
      </c>
      <c r="K98">
        <v>6.22</v>
      </c>
      <c r="L98" s="6">
        <f t="shared" si="7"/>
        <v>5.867508799452342</v>
      </c>
      <c r="M98" s="25">
        <f t="shared" si="8"/>
        <v>0.3911672532968228</v>
      </c>
      <c r="N98" s="28">
        <f t="shared" si="9"/>
        <v>12.782334506593646</v>
      </c>
      <c r="O98" s="28">
        <f t="shared" si="10"/>
        <v>0.047022872259036674</v>
      </c>
      <c r="P98" s="6">
        <f t="shared" si="11"/>
        <v>2.8213723355422005</v>
      </c>
      <c r="Q98" s="28">
        <f t="shared" si="12"/>
        <v>20.403148991742448</v>
      </c>
      <c r="R98">
        <f t="shared" si="13"/>
        <v>2.9147355702489213</v>
      </c>
    </row>
    <row r="99" spans="8:18" ht="12.75">
      <c r="H99" s="4">
        <v>98</v>
      </c>
      <c r="I99" s="5">
        <v>39545</v>
      </c>
      <c r="J99" s="6">
        <v>2.2</v>
      </c>
      <c r="K99">
        <v>6.6</v>
      </c>
      <c r="L99" s="6">
        <f t="shared" si="7"/>
        <v>6.230462397848512</v>
      </c>
      <c r="M99" s="25">
        <f t="shared" si="8"/>
        <v>0.41536415985656744</v>
      </c>
      <c r="N99" s="28">
        <f t="shared" si="9"/>
        <v>12.830728319713135</v>
      </c>
      <c r="O99" s="28">
        <f t="shared" si="10"/>
        <v>0.04839381311948898</v>
      </c>
      <c r="P99" s="6">
        <f t="shared" si="11"/>
        <v>2.903628787169339</v>
      </c>
      <c r="Q99" s="28">
        <f t="shared" si="12"/>
        <v>20.362366010401516</v>
      </c>
      <c r="R99">
        <f t="shared" si="13"/>
        <v>2.9089094300573595</v>
      </c>
    </row>
    <row r="100" spans="8:18" ht="12.75">
      <c r="H100" s="4">
        <v>99</v>
      </c>
      <c r="I100" s="5">
        <v>39546</v>
      </c>
      <c r="J100" s="6">
        <v>1.92</v>
      </c>
      <c r="K100">
        <v>6.98</v>
      </c>
      <c r="L100" s="6">
        <f t="shared" si="7"/>
        <v>6.594225253529503</v>
      </c>
      <c r="M100" s="25">
        <f t="shared" si="8"/>
        <v>0.43961501690196686</v>
      </c>
      <c r="N100" s="28">
        <f t="shared" si="9"/>
        <v>12.879230033803934</v>
      </c>
      <c r="O100" s="28">
        <f t="shared" si="10"/>
        <v>0.04850171409079884</v>
      </c>
      <c r="P100" s="6">
        <f t="shared" si="11"/>
        <v>2.9101028454479305</v>
      </c>
      <c r="Q100" s="28">
        <f t="shared" si="12"/>
        <v>20.39974097707976</v>
      </c>
      <c r="R100">
        <f t="shared" si="13"/>
        <v>2.914248711011394</v>
      </c>
    </row>
    <row r="101" spans="8:18" ht="12.75">
      <c r="H101" s="4">
        <v>100</v>
      </c>
      <c r="I101" s="5">
        <v>39547</v>
      </c>
      <c r="J101" s="6">
        <v>1.63</v>
      </c>
      <c r="K101">
        <v>7.35</v>
      </c>
      <c r="L101" s="6">
        <f t="shared" si="7"/>
        <v>6.949240437556324</v>
      </c>
      <c r="M101" s="25">
        <f t="shared" si="8"/>
        <v>0.46328269583708825</v>
      </c>
      <c r="N101" s="28">
        <f t="shared" si="9"/>
        <v>12.926565391674176</v>
      </c>
      <c r="O101" s="28">
        <f t="shared" si="10"/>
        <v>0.047335357870242234</v>
      </c>
      <c r="P101" s="6">
        <f t="shared" si="11"/>
        <v>2.840121472214534</v>
      </c>
      <c r="Q101" s="28">
        <f t="shared" si="12"/>
        <v>20.211456370696865</v>
      </c>
      <c r="R101">
        <f t="shared" si="13"/>
        <v>2.8873509100995522</v>
      </c>
    </row>
    <row r="102" spans="8:18" ht="12.75">
      <c r="H102" s="4">
        <v>101</v>
      </c>
      <c r="I102" s="5">
        <v>39548</v>
      </c>
      <c r="J102" s="6">
        <v>1.37</v>
      </c>
      <c r="K102">
        <v>7.72</v>
      </c>
      <c r="L102" s="6">
        <f t="shared" si="7"/>
        <v>7.305116567434058</v>
      </c>
      <c r="M102" s="25">
        <f t="shared" si="8"/>
        <v>0.4870077711622705</v>
      </c>
      <c r="N102" s="28">
        <f t="shared" si="9"/>
        <v>12.97401554232454</v>
      </c>
      <c r="O102" s="28">
        <f t="shared" si="10"/>
        <v>0.04745015065036462</v>
      </c>
      <c r="P102" s="6">
        <f t="shared" si="11"/>
        <v>2.847009039021877</v>
      </c>
      <c r="Q102" s="28">
        <f t="shared" si="12"/>
        <v>20.176827799261048</v>
      </c>
      <c r="R102">
        <f t="shared" si="13"/>
        <v>2.882403971323007</v>
      </c>
    </row>
    <row r="103" spans="8:18" ht="12.75">
      <c r="H103" s="4">
        <v>102</v>
      </c>
      <c r="I103" s="5">
        <v>39549</v>
      </c>
      <c r="J103" s="6">
        <v>1.1</v>
      </c>
      <c r="K103">
        <v>8.12</v>
      </c>
      <c r="L103" s="6">
        <f t="shared" si="7"/>
        <v>7.690870355177731</v>
      </c>
      <c r="M103" s="25">
        <f t="shared" si="8"/>
        <v>0.5127246903451821</v>
      </c>
      <c r="N103" s="28">
        <f t="shared" si="9"/>
        <v>13.025449380690365</v>
      </c>
      <c r="O103" s="28">
        <f t="shared" si="10"/>
        <v>0.05143383836582416</v>
      </c>
      <c r="P103" s="6">
        <f t="shared" si="11"/>
        <v>3.0860303019494495</v>
      </c>
      <c r="Q103" s="28">
        <f t="shared" si="12"/>
        <v>20.30026918105502</v>
      </c>
      <c r="R103">
        <f t="shared" si="13"/>
        <v>2.9000384544364315</v>
      </c>
    </row>
    <row r="104" spans="8:18" ht="12.75">
      <c r="H104" s="4">
        <v>103</v>
      </c>
      <c r="I104" s="5">
        <v>39550</v>
      </c>
      <c r="J104" s="6">
        <v>0.85</v>
      </c>
      <c r="K104">
        <v>8.47</v>
      </c>
      <c r="L104" s="6">
        <f t="shared" si="7"/>
        <v>8.029322720340655</v>
      </c>
      <c r="M104" s="25">
        <f t="shared" si="8"/>
        <v>0.5352881813560437</v>
      </c>
      <c r="N104" s="28">
        <f t="shared" si="9"/>
        <v>13.070576362712087</v>
      </c>
      <c r="O104" s="28">
        <f t="shared" si="10"/>
        <v>0.045126982021722384</v>
      </c>
      <c r="P104" s="6">
        <f t="shared" si="11"/>
        <v>2.707618921303343</v>
      </c>
      <c r="Q104" s="28">
        <f t="shared" si="12"/>
        <v>20.115883702648674</v>
      </c>
      <c r="R104">
        <f t="shared" si="13"/>
        <v>2.8736976718069536</v>
      </c>
    </row>
    <row r="105" spans="8:18" ht="12.75">
      <c r="H105" s="4">
        <v>104</v>
      </c>
      <c r="I105" s="5">
        <v>39551</v>
      </c>
      <c r="J105" s="6">
        <v>0.58</v>
      </c>
      <c r="K105">
        <v>8.83</v>
      </c>
      <c r="L105" s="6">
        <f t="shared" si="7"/>
        <v>8.3783838473223</v>
      </c>
      <c r="M105" s="25">
        <f t="shared" si="8"/>
        <v>0.55855892315482</v>
      </c>
      <c r="N105" s="28">
        <f t="shared" si="9"/>
        <v>13.11711784630964</v>
      </c>
      <c r="O105" s="28">
        <f t="shared" si="10"/>
        <v>0.04654148359755261</v>
      </c>
      <c r="P105" s="6">
        <f t="shared" si="11"/>
        <v>2.792489015853157</v>
      </c>
      <c r="Q105" s="28">
        <f t="shared" si="12"/>
        <v>20.08700038295963</v>
      </c>
      <c r="R105">
        <f t="shared" si="13"/>
        <v>2.8695714832799473</v>
      </c>
    </row>
    <row r="106" spans="8:18" ht="12.75">
      <c r="H106" s="4">
        <v>105</v>
      </c>
      <c r="I106" s="5">
        <v>39552</v>
      </c>
      <c r="J106" s="6">
        <v>0.33</v>
      </c>
      <c r="K106">
        <v>9.18</v>
      </c>
      <c r="L106" s="6">
        <f t="shared" si="7"/>
        <v>8.718703794211331</v>
      </c>
      <c r="M106" s="25">
        <f t="shared" si="8"/>
        <v>0.5812469196140887</v>
      </c>
      <c r="N106" s="28">
        <f t="shared" si="9"/>
        <v>13.162493839228178</v>
      </c>
      <c r="O106" s="28">
        <f t="shared" si="10"/>
        <v>0.045375992918538444</v>
      </c>
      <c r="P106" s="6">
        <f t="shared" si="11"/>
        <v>2.7225595751123066</v>
      </c>
      <c r="Q106" s="28">
        <f t="shared" si="12"/>
        <v>19.905931170902598</v>
      </c>
      <c r="R106">
        <f t="shared" si="13"/>
        <v>2.8437044529860853</v>
      </c>
    </row>
    <row r="107" spans="8:18" ht="12.75">
      <c r="H107" s="4">
        <v>106</v>
      </c>
      <c r="I107" s="5">
        <v>39553</v>
      </c>
      <c r="J107" s="6">
        <v>0.08</v>
      </c>
      <c r="K107">
        <v>9.55</v>
      </c>
      <c r="L107" s="6">
        <f t="shared" si="7"/>
        <v>9.079541212251012</v>
      </c>
      <c r="M107" s="25">
        <f t="shared" si="8"/>
        <v>0.6053027474834008</v>
      </c>
      <c r="N107" s="28">
        <f t="shared" si="9"/>
        <v>13.210605494966801</v>
      </c>
      <c r="O107" s="28">
        <f t="shared" si="10"/>
        <v>0.04811165573862297</v>
      </c>
      <c r="P107" s="6">
        <f t="shared" si="11"/>
        <v>2.8866993443173783</v>
      </c>
      <c r="Q107" s="28">
        <f t="shared" si="12"/>
        <v>19.882527669772045</v>
      </c>
      <c r="R107">
        <f t="shared" si="13"/>
        <v>2.840361095681721</v>
      </c>
    </row>
    <row r="108" spans="8:18" ht="12.75">
      <c r="H108" s="4">
        <v>107</v>
      </c>
      <c r="I108" s="5">
        <v>39554</v>
      </c>
      <c r="J108" s="6">
        <v>-0.15</v>
      </c>
      <c r="K108">
        <v>9.9</v>
      </c>
      <c r="L108" s="6">
        <f t="shared" si="7"/>
        <v>9.421931182767318</v>
      </c>
      <c r="M108" s="25">
        <f t="shared" si="8"/>
        <v>0.6281287455178213</v>
      </c>
      <c r="N108" s="28">
        <f t="shared" si="9"/>
        <v>13.256257491035642</v>
      </c>
      <c r="O108" s="28">
        <f t="shared" si="10"/>
        <v>0.04565199606884107</v>
      </c>
      <c r="P108" s="6">
        <f t="shared" si="11"/>
        <v>2.7391197641304643</v>
      </c>
      <c r="Q108" s="28">
        <f t="shared" si="12"/>
        <v>19.781525961687976</v>
      </c>
      <c r="R108">
        <f t="shared" si="13"/>
        <v>2.8259322802411395</v>
      </c>
    </row>
    <row r="109" spans="8:18" ht="12.75">
      <c r="H109" s="4">
        <v>108</v>
      </c>
      <c r="I109" s="5">
        <v>39555</v>
      </c>
      <c r="J109" s="6">
        <v>-0.38</v>
      </c>
      <c r="K109">
        <v>10.27</v>
      </c>
      <c r="L109" s="6">
        <f t="shared" si="7"/>
        <v>9.785052639765231</v>
      </c>
      <c r="M109" s="25">
        <f t="shared" si="8"/>
        <v>0.6523368426510154</v>
      </c>
      <c r="N109" s="28">
        <f t="shared" si="9"/>
        <v>13.304673685302031</v>
      </c>
      <c r="O109" s="28">
        <f t="shared" si="10"/>
        <v>0.04841619426638921</v>
      </c>
      <c r="P109" s="6">
        <f t="shared" si="11"/>
        <v>2.9049716559833527</v>
      </c>
      <c r="Q109" s="28">
        <f t="shared" si="12"/>
        <v>19.83948857864945</v>
      </c>
      <c r="R109">
        <f t="shared" si="13"/>
        <v>2.8342126540927786</v>
      </c>
    </row>
    <row r="110" spans="8:18" ht="12.75">
      <c r="H110" s="4">
        <v>109</v>
      </c>
      <c r="I110" s="5">
        <v>39556</v>
      </c>
      <c r="J110" s="6">
        <v>-0.62</v>
      </c>
      <c r="K110">
        <v>10.62</v>
      </c>
      <c r="L110" s="6">
        <f t="shared" si="7"/>
        <v>10.129695065433259</v>
      </c>
      <c r="M110" s="25">
        <f t="shared" si="8"/>
        <v>0.6753130043622172</v>
      </c>
      <c r="N110" s="28">
        <f t="shared" si="9"/>
        <v>13.350626008724435</v>
      </c>
      <c r="O110" s="28">
        <f t="shared" si="10"/>
        <v>0.045952323422403296</v>
      </c>
      <c r="P110" s="6">
        <f t="shared" si="11"/>
        <v>2.7571394053441978</v>
      </c>
      <c r="Q110" s="28">
        <f t="shared" si="12"/>
        <v>19.5105976820442</v>
      </c>
      <c r="R110">
        <f t="shared" si="13"/>
        <v>2.7872282402920283</v>
      </c>
    </row>
    <row r="111" spans="8:18" ht="12.75">
      <c r="H111" s="4">
        <v>110</v>
      </c>
      <c r="I111" s="5">
        <v>39557</v>
      </c>
      <c r="J111" s="6">
        <v>-0.83</v>
      </c>
      <c r="K111">
        <v>10.97</v>
      </c>
      <c r="L111" s="6">
        <f t="shared" si="7"/>
        <v>10.475499991045192</v>
      </c>
      <c r="M111" s="25">
        <f t="shared" si="8"/>
        <v>0.6983666660696795</v>
      </c>
      <c r="N111" s="28">
        <f t="shared" si="9"/>
        <v>13.396733332139359</v>
      </c>
      <c r="O111" s="28">
        <f t="shared" si="10"/>
        <v>0.046107323414924295</v>
      </c>
      <c r="P111" s="6">
        <f t="shared" si="11"/>
        <v>2.7664394048954577</v>
      </c>
      <c r="Q111" s="28">
        <f t="shared" si="12"/>
        <v>19.569418165636314</v>
      </c>
      <c r="R111">
        <f t="shared" si="13"/>
        <v>2.7956311665194735</v>
      </c>
    </row>
    <row r="112" spans="8:18" ht="12.75">
      <c r="H112" s="4">
        <v>111</v>
      </c>
      <c r="I112" s="5">
        <v>39558</v>
      </c>
      <c r="J112" s="6">
        <v>-1.05</v>
      </c>
      <c r="K112">
        <v>11.32</v>
      </c>
      <c r="L112" s="6">
        <f t="shared" si="7"/>
        <v>10.822512539285016</v>
      </c>
      <c r="M112" s="25">
        <f t="shared" si="8"/>
        <v>0.7215008359523344</v>
      </c>
      <c r="N112" s="28">
        <f t="shared" si="9"/>
        <v>13.44300167190467</v>
      </c>
      <c r="O112" s="28">
        <f t="shared" si="10"/>
        <v>0.04626833976531053</v>
      </c>
      <c r="P112" s="6">
        <f t="shared" si="11"/>
        <v>2.7761003859186317</v>
      </c>
      <c r="Q112" s="28">
        <f t="shared" si="12"/>
        <v>19.55302953570179</v>
      </c>
      <c r="R112">
        <f t="shared" si="13"/>
        <v>2.793289933671684</v>
      </c>
    </row>
    <row r="113" spans="8:18" ht="12.75">
      <c r="H113" s="4">
        <v>112</v>
      </c>
      <c r="I113" s="5">
        <v>39559</v>
      </c>
      <c r="J113" s="6">
        <v>-1.27</v>
      </c>
      <c r="K113">
        <v>11.65</v>
      </c>
      <c r="L113" s="6">
        <f t="shared" si="7"/>
        <v>11.150843067829019</v>
      </c>
      <c r="M113" s="25">
        <f t="shared" si="8"/>
        <v>0.743389537855268</v>
      </c>
      <c r="N113" s="28">
        <f t="shared" si="9"/>
        <v>13.486779075710537</v>
      </c>
      <c r="O113" s="28">
        <f t="shared" si="10"/>
        <v>0.043777403805867365</v>
      </c>
      <c r="P113" s="6">
        <f t="shared" si="11"/>
        <v>2.626644228352042</v>
      </c>
      <c r="Q113" s="28">
        <f t="shared" si="12"/>
        <v>19.457114188941524</v>
      </c>
      <c r="R113">
        <f t="shared" si="13"/>
        <v>2.7795877412773606</v>
      </c>
    </row>
    <row r="114" spans="8:18" ht="12.75">
      <c r="H114" s="4">
        <v>113</v>
      </c>
      <c r="I114" s="5">
        <v>39560</v>
      </c>
      <c r="J114" s="6">
        <v>-1.47</v>
      </c>
      <c r="K114">
        <v>12</v>
      </c>
      <c r="L114" s="6">
        <f t="shared" si="7"/>
        <v>11.500333612070188</v>
      </c>
      <c r="M114" s="25">
        <f t="shared" si="8"/>
        <v>0.7666889074713459</v>
      </c>
      <c r="N114" s="28">
        <f t="shared" si="9"/>
        <v>13.533377814942693</v>
      </c>
      <c r="O114" s="28">
        <f t="shared" si="10"/>
        <v>0.04659873923215585</v>
      </c>
      <c r="P114" s="6">
        <f t="shared" si="11"/>
        <v>2.795924353929351</v>
      </c>
      <c r="Q114" s="28">
        <f t="shared" si="12"/>
        <v>19.366339198553497</v>
      </c>
      <c r="R114">
        <f t="shared" si="13"/>
        <v>2.7666198855076423</v>
      </c>
    </row>
    <row r="115" spans="8:18" ht="12.75">
      <c r="H115" s="4">
        <v>114</v>
      </c>
      <c r="I115" s="5">
        <v>39561</v>
      </c>
      <c r="J115" s="6">
        <v>-1.65</v>
      </c>
      <c r="K115">
        <v>12.33</v>
      </c>
      <c r="L115" s="6">
        <f t="shared" si="7"/>
        <v>11.831084122206471</v>
      </c>
      <c r="M115" s="25">
        <f t="shared" si="8"/>
        <v>0.7887389414804314</v>
      </c>
      <c r="N115" s="28">
        <f t="shared" si="9"/>
        <v>13.577477882960864</v>
      </c>
      <c r="O115" s="28">
        <f t="shared" si="10"/>
        <v>0.0441000680181709</v>
      </c>
      <c r="P115" s="6">
        <f t="shared" si="11"/>
        <v>2.646004081090254</v>
      </c>
      <c r="Q115" s="28">
        <f t="shared" si="12"/>
        <v>19.273223515513287</v>
      </c>
      <c r="R115">
        <f t="shared" si="13"/>
        <v>2.7533176450733268</v>
      </c>
    </row>
    <row r="116" spans="8:18" ht="12.75">
      <c r="H116" s="4">
        <v>115</v>
      </c>
      <c r="I116" s="5">
        <v>39562</v>
      </c>
      <c r="J116" s="6">
        <v>-1.85</v>
      </c>
      <c r="K116">
        <v>12.66</v>
      </c>
      <c r="L116" s="6">
        <f t="shared" si="7"/>
        <v>12.163070464562427</v>
      </c>
      <c r="M116" s="25">
        <f t="shared" si="8"/>
        <v>0.8108713643041618</v>
      </c>
      <c r="N116" s="28">
        <f t="shared" si="9"/>
        <v>13.621742728608323</v>
      </c>
      <c r="O116" s="28">
        <f t="shared" si="10"/>
        <v>0.044264845647459694</v>
      </c>
      <c r="P116" s="6">
        <f t="shared" si="11"/>
        <v>2.6558907388475816</v>
      </c>
      <c r="Q116" s="28">
        <f t="shared" si="12"/>
        <v>19.024142598377516</v>
      </c>
      <c r="R116">
        <f t="shared" si="13"/>
        <v>2.7177346569110736</v>
      </c>
    </row>
    <row r="117" spans="8:18" ht="12.75">
      <c r="H117" s="4">
        <v>116</v>
      </c>
      <c r="I117" s="5">
        <v>39563</v>
      </c>
      <c r="J117" s="6">
        <v>-2.02</v>
      </c>
      <c r="K117">
        <v>13</v>
      </c>
      <c r="L117" s="6">
        <f t="shared" si="7"/>
        <v>12.506452957985186</v>
      </c>
      <c r="M117" s="25">
        <f t="shared" si="8"/>
        <v>0.8337635305323458</v>
      </c>
      <c r="N117" s="28">
        <f t="shared" si="9"/>
        <v>13.66752706106469</v>
      </c>
      <c r="O117" s="28">
        <f t="shared" si="10"/>
        <v>0.045784332456367594</v>
      </c>
      <c r="P117" s="6">
        <f t="shared" si="11"/>
        <v>2.7470599473820556</v>
      </c>
      <c r="Q117" s="28">
        <f t="shared" si="12"/>
        <v>19.014063140415374</v>
      </c>
      <c r="R117">
        <f t="shared" si="13"/>
        <v>2.716294734345053</v>
      </c>
    </row>
    <row r="118" spans="8:18" ht="12.75">
      <c r="H118" s="4">
        <v>117</v>
      </c>
      <c r="I118" s="5">
        <v>39564</v>
      </c>
      <c r="J118" s="6">
        <v>-2.2</v>
      </c>
      <c r="K118">
        <v>13.32</v>
      </c>
      <c r="L118" s="6">
        <f t="shared" si="7"/>
        <v>12.830915602986124</v>
      </c>
      <c r="M118" s="25">
        <f t="shared" si="8"/>
        <v>0.8553943735324083</v>
      </c>
      <c r="N118" s="28">
        <f t="shared" si="9"/>
        <v>13.710788747064816</v>
      </c>
      <c r="O118" s="28">
        <f t="shared" si="10"/>
        <v>0.043261686000125366</v>
      </c>
      <c r="P118" s="6">
        <f t="shared" si="11"/>
        <v>2.595701160007522</v>
      </c>
      <c r="Q118" s="28">
        <f t="shared" si="12"/>
        <v>18.843324895527438</v>
      </c>
      <c r="R118">
        <f t="shared" si="13"/>
        <v>2.6919035565039198</v>
      </c>
    </row>
    <row r="119" spans="8:18" ht="12.75">
      <c r="H119" s="4">
        <v>118</v>
      </c>
      <c r="I119" s="5">
        <v>39565</v>
      </c>
      <c r="J119" s="6">
        <v>-2.35</v>
      </c>
      <c r="K119">
        <v>13.63</v>
      </c>
      <c r="L119" s="6">
        <f t="shared" si="7"/>
        <v>13.146458968729245</v>
      </c>
      <c r="M119" s="25">
        <f t="shared" si="8"/>
        <v>0.876430597915283</v>
      </c>
      <c r="N119" s="28">
        <f t="shared" si="9"/>
        <v>13.752861195830565</v>
      </c>
      <c r="O119" s="28">
        <f t="shared" si="10"/>
        <v>0.042072448765749115</v>
      </c>
      <c r="P119" s="6">
        <f t="shared" si="11"/>
        <v>2.524346925944947</v>
      </c>
      <c r="Q119" s="28">
        <f t="shared" si="12"/>
        <v>18.591571435553753</v>
      </c>
      <c r="R119">
        <f t="shared" si="13"/>
        <v>2.655938776507679</v>
      </c>
    </row>
    <row r="120" spans="8:18" ht="12.75">
      <c r="H120" s="4">
        <v>119</v>
      </c>
      <c r="I120" s="5">
        <v>39566</v>
      </c>
      <c r="J120" s="6">
        <v>-2.52</v>
      </c>
      <c r="K120">
        <v>13.97</v>
      </c>
      <c r="L120" s="6">
        <f t="shared" si="7"/>
        <v>13.49396257111291</v>
      </c>
      <c r="M120" s="25">
        <f t="shared" si="8"/>
        <v>0.8995975047408606</v>
      </c>
      <c r="N120" s="28">
        <f t="shared" si="9"/>
        <v>13.799195009481721</v>
      </c>
      <c r="O120" s="28">
        <f t="shared" si="10"/>
        <v>0.046333813651155964</v>
      </c>
      <c r="P120" s="6">
        <f t="shared" si="11"/>
        <v>2.780028819069358</v>
      </c>
      <c r="Q120" s="28">
        <f t="shared" si="12"/>
        <v>18.74495602627107</v>
      </c>
      <c r="R120">
        <f t="shared" si="13"/>
        <v>2.677850860895867</v>
      </c>
    </row>
    <row r="121" spans="8:18" ht="12.75">
      <c r="H121" s="4">
        <v>120</v>
      </c>
      <c r="I121" s="5">
        <v>39567</v>
      </c>
      <c r="J121" s="6">
        <v>-2.65</v>
      </c>
      <c r="K121">
        <v>14.27</v>
      </c>
      <c r="L121" s="6">
        <f t="shared" si="7"/>
        <v>13.801857625956561</v>
      </c>
      <c r="M121" s="25">
        <f t="shared" si="8"/>
        <v>0.9201238417304374</v>
      </c>
      <c r="N121" s="28">
        <f t="shared" si="9"/>
        <v>13.840247683460875</v>
      </c>
      <c r="O121" s="28">
        <f t="shared" si="10"/>
        <v>0.04105267397915391</v>
      </c>
      <c r="P121" s="6">
        <f t="shared" si="11"/>
        <v>2.4631604387492345</v>
      </c>
      <c r="Q121" s="28">
        <f t="shared" si="12"/>
        <v>18.412192111090953</v>
      </c>
      <c r="R121">
        <f t="shared" si="13"/>
        <v>2.630313158727279</v>
      </c>
    </row>
    <row r="122" spans="8:18" ht="12.75">
      <c r="H122" s="4">
        <v>121</v>
      </c>
      <c r="I122" s="5">
        <v>39568</v>
      </c>
      <c r="J122" s="6">
        <v>-2.78</v>
      </c>
      <c r="K122">
        <v>14.58</v>
      </c>
      <c r="L122" s="6">
        <f t="shared" si="7"/>
        <v>14.121308218371368</v>
      </c>
      <c r="M122" s="25">
        <f t="shared" si="8"/>
        <v>0.9414205478914245</v>
      </c>
      <c r="N122" s="28">
        <f t="shared" si="9"/>
        <v>13.88284109578285</v>
      </c>
      <c r="O122" s="28">
        <f t="shared" si="10"/>
        <v>0.042593412321974</v>
      </c>
      <c r="P122" s="6">
        <f t="shared" si="11"/>
        <v>2.55560473931844</v>
      </c>
      <c r="Q122" s="28">
        <f t="shared" si="12"/>
        <v>18.32179276931914</v>
      </c>
      <c r="R122">
        <f t="shared" si="13"/>
        <v>2.6173989670455913</v>
      </c>
    </row>
    <row r="123" spans="8:18" ht="12.75">
      <c r="H123" s="4">
        <v>122</v>
      </c>
      <c r="I123" s="5">
        <v>39569</v>
      </c>
      <c r="J123" s="6">
        <v>-2.92</v>
      </c>
      <c r="K123">
        <v>14.9</v>
      </c>
      <c r="L123" s="6">
        <f t="shared" si="7"/>
        <v>14.452481219048531</v>
      </c>
      <c r="M123" s="25">
        <f t="shared" si="8"/>
        <v>0.9634987479365688</v>
      </c>
      <c r="N123" s="28">
        <f t="shared" si="9"/>
        <v>13.926997495873138</v>
      </c>
      <c r="O123" s="28">
        <f t="shared" si="10"/>
        <v>0.04415640009028898</v>
      </c>
      <c r="P123" s="6">
        <f t="shared" si="11"/>
        <v>2.649384005417339</v>
      </c>
      <c r="Q123" s="28">
        <f t="shared" si="12"/>
        <v>18.315286035888896</v>
      </c>
      <c r="R123">
        <f t="shared" si="13"/>
        <v>2.6164694336984136</v>
      </c>
    </row>
    <row r="124" spans="8:18" ht="12.75">
      <c r="H124" s="4">
        <v>123</v>
      </c>
      <c r="I124" s="5">
        <v>39570</v>
      </c>
      <c r="J124" s="6">
        <v>-3.03</v>
      </c>
      <c r="K124">
        <v>15.18</v>
      </c>
      <c r="L124" s="6">
        <f t="shared" si="7"/>
        <v>14.743471894357434</v>
      </c>
      <c r="M124" s="25">
        <f t="shared" si="8"/>
        <v>0.9828981262904956</v>
      </c>
      <c r="N124" s="28">
        <f t="shared" si="9"/>
        <v>13.965796252580992</v>
      </c>
      <c r="O124" s="28">
        <f t="shared" si="10"/>
        <v>0.0387987567078536</v>
      </c>
      <c r="P124" s="6">
        <f t="shared" si="11"/>
        <v>2.327925402471216</v>
      </c>
      <c r="Q124" s="28">
        <f t="shared" si="12"/>
        <v>17.896151490978056</v>
      </c>
      <c r="R124">
        <f t="shared" si="13"/>
        <v>2.5565930701397224</v>
      </c>
    </row>
    <row r="125" spans="8:18" ht="12.75">
      <c r="H125" s="4">
        <v>124</v>
      </c>
      <c r="I125" s="5">
        <v>39571</v>
      </c>
      <c r="J125" s="6">
        <v>-3.15</v>
      </c>
      <c r="K125">
        <v>15.5</v>
      </c>
      <c r="L125" s="6">
        <f t="shared" si="7"/>
        <v>15.077459298781612</v>
      </c>
      <c r="M125" s="25">
        <f t="shared" si="8"/>
        <v>1.0051639532521075</v>
      </c>
      <c r="N125" s="28">
        <f t="shared" si="9"/>
        <v>14.010327906504216</v>
      </c>
      <c r="O125" s="28">
        <f t="shared" si="10"/>
        <v>0.04453165392322411</v>
      </c>
      <c r="P125" s="6">
        <f t="shared" si="11"/>
        <v>2.6718992353934468</v>
      </c>
      <c r="Q125" s="28">
        <f t="shared" si="12"/>
        <v>17.97234956636398</v>
      </c>
      <c r="R125">
        <f t="shared" si="13"/>
        <v>2.5674785094805688</v>
      </c>
    </row>
    <row r="126" spans="8:18" ht="12.75">
      <c r="H126" s="4">
        <v>125</v>
      </c>
      <c r="I126" s="5">
        <v>39572</v>
      </c>
      <c r="J126" s="6">
        <v>-3.25</v>
      </c>
      <c r="K126">
        <v>15.78</v>
      </c>
      <c r="L126" s="6">
        <f t="shared" si="7"/>
        <v>15.370979720669107</v>
      </c>
      <c r="M126" s="25">
        <f t="shared" si="8"/>
        <v>1.0247319813779405</v>
      </c>
      <c r="N126" s="28">
        <f t="shared" si="9"/>
        <v>14.049463962755881</v>
      </c>
      <c r="O126" s="28">
        <f t="shared" si="10"/>
        <v>0.03913605625166561</v>
      </c>
      <c r="P126" s="6">
        <f t="shared" si="11"/>
        <v>2.3481633750999364</v>
      </c>
      <c r="Q126" s="28">
        <f t="shared" si="12"/>
        <v>17.79616601551897</v>
      </c>
      <c r="R126">
        <f t="shared" si="13"/>
        <v>2.5423094307884244</v>
      </c>
    </row>
    <row r="127" spans="8:18" ht="12.75">
      <c r="H127" s="4">
        <v>126</v>
      </c>
      <c r="I127" s="5">
        <v>39573</v>
      </c>
      <c r="J127" s="6">
        <v>-3.33</v>
      </c>
      <c r="K127">
        <v>16.08</v>
      </c>
      <c r="L127" s="6">
        <f t="shared" si="7"/>
        <v>15.68682886311613</v>
      </c>
      <c r="M127" s="25">
        <f t="shared" si="8"/>
        <v>1.0457885908744087</v>
      </c>
      <c r="N127" s="28">
        <f t="shared" si="9"/>
        <v>14.091577181748818</v>
      </c>
      <c r="O127" s="28">
        <f t="shared" si="10"/>
        <v>0.0421132189929363</v>
      </c>
      <c r="P127" s="6">
        <f t="shared" si="11"/>
        <v>2.526793139576178</v>
      </c>
      <c r="Q127" s="28">
        <f t="shared" si="12"/>
        <v>17.54293033602579</v>
      </c>
      <c r="R127">
        <f t="shared" si="13"/>
        <v>2.5061329051465413</v>
      </c>
    </row>
    <row r="128" spans="8:18" ht="12.75">
      <c r="H128" s="4">
        <v>127</v>
      </c>
      <c r="I128" s="5">
        <v>39574</v>
      </c>
      <c r="J128" s="6">
        <v>-3.42</v>
      </c>
      <c r="K128">
        <v>16.38</v>
      </c>
      <c r="L128" s="6">
        <f t="shared" si="7"/>
        <v>16.004124868561803</v>
      </c>
      <c r="M128" s="25">
        <f t="shared" si="8"/>
        <v>1.0669416579041202</v>
      </c>
      <c r="N128" s="28">
        <f t="shared" si="9"/>
        <v>14.13388331580824</v>
      </c>
      <c r="O128" s="28">
        <f t="shared" si="10"/>
        <v>0.04230613405942307</v>
      </c>
      <c r="P128" s="6">
        <f t="shared" si="11"/>
        <v>2.5383680435653844</v>
      </c>
      <c r="Q128" s="28">
        <f t="shared" si="12"/>
        <v>17.61813794084194</v>
      </c>
      <c r="R128">
        <f t="shared" si="13"/>
        <v>2.5168768486917057</v>
      </c>
    </row>
    <row r="129" spans="8:18" ht="12.75">
      <c r="H129" s="4">
        <v>128</v>
      </c>
      <c r="I129" s="5">
        <v>39575</v>
      </c>
      <c r="J129" s="6">
        <v>-3.48</v>
      </c>
      <c r="K129">
        <v>16.65</v>
      </c>
      <c r="L129" s="6">
        <f t="shared" si="7"/>
        <v>16.290960118203007</v>
      </c>
      <c r="M129" s="25">
        <f t="shared" si="8"/>
        <v>1.0860640078802004</v>
      </c>
      <c r="N129" s="28">
        <f t="shared" si="9"/>
        <v>14.1721280157604</v>
      </c>
      <c r="O129" s="28">
        <f t="shared" si="10"/>
        <v>0.03824469995215907</v>
      </c>
      <c r="P129" s="6">
        <f t="shared" si="11"/>
        <v>2.294681997129544</v>
      </c>
      <c r="Q129" s="28">
        <f t="shared" si="12"/>
        <v>17.357215198653044</v>
      </c>
      <c r="R129">
        <f t="shared" si="13"/>
        <v>2.479602171236149</v>
      </c>
    </row>
    <row r="130" spans="8:18" ht="12.75">
      <c r="H130" s="4">
        <v>129</v>
      </c>
      <c r="I130" s="5">
        <v>39576</v>
      </c>
      <c r="J130" s="6">
        <v>-3.55</v>
      </c>
      <c r="K130">
        <v>16.92</v>
      </c>
      <c r="L130" s="6">
        <f t="shared" si="7"/>
        <v>16.57902705811931</v>
      </c>
      <c r="M130" s="25">
        <f t="shared" si="8"/>
        <v>1.1052684705412872</v>
      </c>
      <c r="N130" s="28">
        <f t="shared" si="9"/>
        <v>14.210536941082575</v>
      </c>
      <c r="O130" s="28">
        <f t="shared" si="10"/>
        <v>0.03840892532217488</v>
      </c>
      <c r="P130" s="6">
        <f t="shared" si="11"/>
        <v>2.304535519330493</v>
      </c>
      <c r="Q130" s="28">
        <f t="shared" si="12"/>
        <v>17.012366712566198</v>
      </c>
      <c r="R130">
        <f t="shared" si="13"/>
        <v>2.4303381017951713</v>
      </c>
    </row>
    <row r="131" spans="8:18" ht="12.75">
      <c r="H131" s="4">
        <v>130</v>
      </c>
      <c r="I131" s="5">
        <v>39577</v>
      </c>
      <c r="J131" s="6">
        <v>-3.6</v>
      </c>
      <c r="K131">
        <v>17.2</v>
      </c>
      <c r="L131" s="6">
        <f aca="true" t="shared" si="14" ref="L131:L194">DEGREES(ASIN(TAN(RADIANS(43.167))*TAN(RADIANS(K131))))</f>
        <v>16.87909524293111</v>
      </c>
      <c r="M131" s="25">
        <f aca="true" t="shared" si="15" ref="M131:M194">L131/15</f>
        <v>1.1252730161954074</v>
      </c>
      <c r="N131" s="28">
        <f aca="true" t="shared" si="16" ref="N131:N194">12+2*M131</f>
        <v>14.250546032390815</v>
      </c>
      <c r="O131" s="28">
        <f t="shared" si="10"/>
        <v>0.040009091308240485</v>
      </c>
      <c r="P131" s="6">
        <f t="shared" si="11"/>
        <v>2.400545478494429</v>
      </c>
      <c r="Q131" s="28">
        <f t="shared" si="12"/>
        <v>17.08498678858941</v>
      </c>
      <c r="R131">
        <f t="shared" si="13"/>
        <v>2.4407123983699157</v>
      </c>
    </row>
    <row r="132" spans="8:18" ht="12.75">
      <c r="H132" s="4">
        <v>131</v>
      </c>
      <c r="I132" s="5">
        <v>39578</v>
      </c>
      <c r="J132" s="6">
        <v>-3.63</v>
      </c>
      <c r="K132">
        <v>17.45</v>
      </c>
      <c r="L132" s="6">
        <f t="shared" si="14"/>
        <v>17.148186014305413</v>
      </c>
      <c r="M132" s="25">
        <f t="shared" si="15"/>
        <v>1.1432124009536941</v>
      </c>
      <c r="N132" s="28">
        <f t="shared" si="16"/>
        <v>14.286424801907389</v>
      </c>
      <c r="O132" s="28">
        <f aca="true" t="shared" si="17" ref="O132:O195">N132-N131</f>
        <v>0.03587876951657343</v>
      </c>
      <c r="P132" s="6">
        <f aca="true" t="shared" si="18" ref="P132:P195">(O132*60)</f>
        <v>2.1527261709944057</v>
      </c>
      <c r="Q132" s="28">
        <f t="shared" si="12"/>
        <v>16.56581372419037</v>
      </c>
      <c r="R132">
        <f t="shared" si="13"/>
        <v>2.3665448177414814</v>
      </c>
    </row>
    <row r="133" spans="8:18" ht="12.75">
      <c r="H133" s="4">
        <v>132</v>
      </c>
      <c r="I133" s="5">
        <v>39579</v>
      </c>
      <c r="J133" s="6">
        <v>-3.67</v>
      </c>
      <c r="K133">
        <v>17.72</v>
      </c>
      <c r="L133" s="6">
        <f t="shared" si="14"/>
        <v>17.440075467620687</v>
      </c>
      <c r="M133" s="25">
        <f t="shared" si="15"/>
        <v>1.1626716978413791</v>
      </c>
      <c r="N133" s="28">
        <f t="shared" si="16"/>
        <v>14.325343395682758</v>
      </c>
      <c r="O133" s="28">
        <f t="shared" si="17"/>
        <v>0.038918593775369104</v>
      </c>
      <c r="P133" s="6">
        <f t="shared" si="18"/>
        <v>2.335115626522146</v>
      </c>
      <c r="Q133" s="28">
        <f t="shared" si="12"/>
        <v>16.55276597561258</v>
      </c>
      <c r="R133">
        <f t="shared" si="13"/>
        <v>2.36468085365894</v>
      </c>
    </row>
    <row r="134" spans="8:18" ht="12.75">
      <c r="H134" s="4">
        <v>133</v>
      </c>
      <c r="I134" s="5">
        <v>39580</v>
      </c>
      <c r="J134" s="6">
        <v>-3.7</v>
      </c>
      <c r="K134">
        <v>17.98</v>
      </c>
      <c r="L134" s="6">
        <f t="shared" si="14"/>
        <v>17.722430112481973</v>
      </c>
      <c r="M134" s="25">
        <f t="shared" si="15"/>
        <v>1.1814953408321316</v>
      </c>
      <c r="N134" s="28">
        <f t="shared" si="16"/>
        <v>14.362990681664263</v>
      </c>
      <c r="O134" s="28">
        <f t="shared" si="17"/>
        <v>0.03764728598150491</v>
      </c>
      <c r="P134" s="6">
        <f t="shared" si="18"/>
        <v>2.2588371588902945</v>
      </c>
      <c r="Q134" s="28">
        <f t="shared" si="12"/>
        <v>16.284809994926697</v>
      </c>
      <c r="R134">
        <f t="shared" si="13"/>
        <v>2.326401427846671</v>
      </c>
    </row>
    <row r="135" spans="8:18" ht="12.75">
      <c r="H135" s="4">
        <v>134</v>
      </c>
      <c r="I135" s="5">
        <v>39581</v>
      </c>
      <c r="J135" s="6">
        <v>-3.7</v>
      </c>
      <c r="K135">
        <v>18.23</v>
      </c>
      <c r="L135" s="6">
        <f t="shared" si="14"/>
        <v>17.99513193598201</v>
      </c>
      <c r="M135" s="25">
        <f t="shared" si="15"/>
        <v>1.1996754623988006</v>
      </c>
      <c r="N135" s="28">
        <f t="shared" si="16"/>
        <v>14.399350924797602</v>
      </c>
      <c r="O135" s="28">
        <f t="shared" si="17"/>
        <v>0.03636024313333941</v>
      </c>
      <c r="P135" s="6">
        <f t="shared" si="18"/>
        <v>2.1816145880003646</v>
      </c>
      <c r="Q135" s="28">
        <f t="shared" si="12"/>
        <v>15.928056539361677</v>
      </c>
      <c r="R135">
        <f t="shared" si="13"/>
        <v>2.2754366484802397</v>
      </c>
    </row>
    <row r="136" spans="8:18" ht="12.75">
      <c r="H136" s="4">
        <v>135</v>
      </c>
      <c r="I136" s="5">
        <v>39582</v>
      </c>
      <c r="J136" s="6">
        <v>-3.72</v>
      </c>
      <c r="K136">
        <v>18.48</v>
      </c>
      <c r="L136" s="6">
        <f t="shared" si="14"/>
        <v>18.269042796159237</v>
      </c>
      <c r="M136" s="25">
        <f t="shared" si="15"/>
        <v>1.2179361864106157</v>
      </c>
      <c r="N136" s="28">
        <f t="shared" si="16"/>
        <v>14.435872372821231</v>
      </c>
      <c r="O136" s="28">
        <f t="shared" si="17"/>
        <v>0.03652144802362933</v>
      </c>
      <c r="P136" s="6">
        <f t="shared" si="18"/>
        <v>2.19128688141776</v>
      </c>
      <c r="Q136" s="28">
        <f t="shared" si="12"/>
        <v>15.824661423649893</v>
      </c>
      <c r="R136">
        <f t="shared" si="13"/>
        <v>2.2606659176642703</v>
      </c>
    </row>
    <row r="137" spans="8:18" ht="12.75">
      <c r="H137" s="4">
        <v>136</v>
      </c>
      <c r="I137" s="5">
        <v>39583</v>
      </c>
      <c r="J137" s="6">
        <v>-3.7</v>
      </c>
      <c r="K137">
        <v>18.72</v>
      </c>
      <c r="L137" s="6">
        <f t="shared" si="14"/>
        <v>18.533158697314512</v>
      </c>
      <c r="M137" s="25">
        <f t="shared" si="15"/>
        <v>1.235543913154301</v>
      </c>
      <c r="N137" s="28">
        <f t="shared" si="16"/>
        <v>14.471087826308601</v>
      </c>
      <c r="O137" s="28">
        <f t="shared" si="17"/>
        <v>0.03521545348736943</v>
      </c>
      <c r="P137" s="6">
        <f t="shared" si="18"/>
        <v>2.112927209242166</v>
      </c>
      <c r="Q137" s="28">
        <f t="shared" si="12"/>
        <v>15.633053113561566</v>
      </c>
      <c r="R137">
        <f t="shared" si="13"/>
        <v>2.2332933019373664</v>
      </c>
    </row>
    <row r="138" spans="8:18" ht="12.75">
      <c r="H138" s="4">
        <v>137</v>
      </c>
      <c r="I138" s="5">
        <v>39584</v>
      </c>
      <c r="J138" s="6">
        <v>-3.68</v>
      </c>
      <c r="K138">
        <v>18.97</v>
      </c>
      <c r="L138" s="6">
        <f t="shared" si="14"/>
        <v>18.809514784960477</v>
      </c>
      <c r="M138" s="25">
        <f t="shared" si="15"/>
        <v>1.2539676523306984</v>
      </c>
      <c r="N138" s="28">
        <f t="shared" si="16"/>
        <v>14.507935304661396</v>
      </c>
      <c r="O138" s="28">
        <f t="shared" si="17"/>
        <v>0.03684747835279545</v>
      </c>
      <c r="P138" s="6">
        <f t="shared" si="18"/>
        <v>2.210848701167727</v>
      </c>
      <c r="Q138" s="28">
        <f aca="true" t="shared" si="19" ref="Q138:Q201">(N138-N131)*60</f>
        <v>15.443356336234864</v>
      </c>
      <c r="R138">
        <f aca="true" t="shared" si="20" ref="R138:R201">Q138/7</f>
        <v>2.2061937623192662</v>
      </c>
    </row>
    <row r="139" spans="8:18" ht="12.75">
      <c r="H139" s="4">
        <v>138</v>
      </c>
      <c r="I139" s="5">
        <v>39585</v>
      </c>
      <c r="J139" s="6">
        <v>-3.67</v>
      </c>
      <c r="K139">
        <v>19.18</v>
      </c>
      <c r="L139" s="6">
        <f t="shared" si="14"/>
        <v>19.042647427292636</v>
      </c>
      <c r="M139" s="25">
        <f t="shared" si="15"/>
        <v>1.2695098284861757</v>
      </c>
      <c r="N139" s="28">
        <f t="shared" si="16"/>
        <v>14.539019656972352</v>
      </c>
      <c r="O139" s="28">
        <f t="shared" si="17"/>
        <v>0.03108435231095541</v>
      </c>
      <c r="P139" s="6">
        <f t="shared" si="18"/>
        <v>1.8650611386573246</v>
      </c>
      <c r="Q139" s="28">
        <f t="shared" si="19"/>
        <v>15.155691303897783</v>
      </c>
      <c r="R139">
        <f t="shared" si="20"/>
        <v>2.1650987576996834</v>
      </c>
    </row>
    <row r="140" spans="8:18" ht="12.75">
      <c r="H140" s="4">
        <v>139</v>
      </c>
      <c r="I140" s="5">
        <v>39586</v>
      </c>
      <c r="J140" s="6">
        <v>-3.63</v>
      </c>
      <c r="K140">
        <v>19.42</v>
      </c>
      <c r="L140" s="6">
        <f t="shared" si="14"/>
        <v>19.3102175550619</v>
      </c>
      <c r="M140" s="25">
        <f t="shared" si="15"/>
        <v>1.2873478370041267</v>
      </c>
      <c r="N140" s="28">
        <f t="shared" si="16"/>
        <v>14.574695674008254</v>
      </c>
      <c r="O140" s="28">
        <f t="shared" si="17"/>
        <v>0.03567601703590206</v>
      </c>
      <c r="P140" s="6">
        <f t="shared" si="18"/>
        <v>2.140561022154124</v>
      </c>
      <c r="Q140" s="28">
        <f t="shared" si="19"/>
        <v>14.96113669952976</v>
      </c>
      <c r="R140">
        <f t="shared" si="20"/>
        <v>2.137305242789966</v>
      </c>
    </row>
    <row r="141" spans="8:18" ht="12.75">
      <c r="H141" s="4">
        <v>140</v>
      </c>
      <c r="I141" s="5">
        <v>39587</v>
      </c>
      <c r="J141" s="6">
        <v>-3.6</v>
      </c>
      <c r="K141">
        <v>19.63</v>
      </c>
      <c r="L141" s="6">
        <f t="shared" si="14"/>
        <v>19.545351151545873</v>
      </c>
      <c r="M141" s="25">
        <f t="shared" si="15"/>
        <v>1.3030234101030582</v>
      </c>
      <c r="N141" s="28">
        <f t="shared" si="16"/>
        <v>14.606046820206117</v>
      </c>
      <c r="O141" s="28">
        <f t="shared" si="17"/>
        <v>0.0313511461978635</v>
      </c>
      <c r="P141" s="6">
        <f t="shared" si="18"/>
        <v>1.88106877187181</v>
      </c>
      <c r="Q141" s="28">
        <f t="shared" si="19"/>
        <v>14.583368312511276</v>
      </c>
      <c r="R141">
        <f t="shared" si="20"/>
        <v>2.0833383303587536</v>
      </c>
    </row>
    <row r="142" spans="8:18" ht="12.75">
      <c r="H142" s="4">
        <v>141</v>
      </c>
      <c r="I142" s="5">
        <v>39588</v>
      </c>
      <c r="J142" s="6">
        <v>-3.55</v>
      </c>
      <c r="K142">
        <v>19.85</v>
      </c>
      <c r="L142" s="6">
        <f t="shared" si="14"/>
        <v>19.79271153721351</v>
      </c>
      <c r="M142" s="25">
        <f t="shared" si="15"/>
        <v>1.3195141024809007</v>
      </c>
      <c r="N142" s="28">
        <f t="shared" si="16"/>
        <v>14.639028204961802</v>
      </c>
      <c r="O142" s="28">
        <f t="shared" si="17"/>
        <v>0.03298138475568457</v>
      </c>
      <c r="P142" s="6">
        <f t="shared" si="18"/>
        <v>1.9788830853410744</v>
      </c>
      <c r="Q142" s="28">
        <f t="shared" si="19"/>
        <v>14.380636809851985</v>
      </c>
      <c r="R142">
        <f t="shared" si="20"/>
        <v>2.0543766871217124</v>
      </c>
    </row>
    <row r="143" spans="8:18" ht="12.75">
      <c r="H143" s="4">
        <v>142</v>
      </c>
      <c r="I143" s="5">
        <v>39589</v>
      </c>
      <c r="J143" s="6">
        <v>-3.48</v>
      </c>
      <c r="K143">
        <v>20.07</v>
      </c>
      <c r="L143" s="6">
        <f t="shared" si="14"/>
        <v>20.04114517869991</v>
      </c>
      <c r="M143" s="25">
        <f t="shared" si="15"/>
        <v>1.3360763452466606</v>
      </c>
      <c r="N143" s="28">
        <f t="shared" si="16"/>
        <v>14.672152690493322</v>
      </c>
      <c r="O143" s="28">
        <f t="shared" si="17"/>
        <v>0.03312448553151981</v>
      </c>
      <c r="P143" s="6">
        <f t="shared" si="18"/>
        <v>1.9874691318911886</v>
      </c>
      <c r="Q143" s="28">
        <f t="shared" si="19"/>
        <v>14.176819060325414</v>
      </c>
      <c r="R143">
        <f t="shared" si="20"/>
        <v>2.0252598657607734</v>
      </c>
    </row>
    <row r="144" spans="8:18" ht="12.75">
      <c r="H144" s="4">
        <v>143</v>
      </c>
      <c r="I144" s="5">
        <v>39590</v>
      </c>
      <c r="J144" s="6">
        <v>-3.42</v>
      </c>
      <c r="K144">
        <v>20.27</v>
      </c>
      <c r="L144" s="6">
        <f t="shared" si="14"/>
        <v>20.26794210507321</v>
      </c>
      <c r="M144" s="25">
        <f t="shared" si="15"/>
        <v>1.351196140338214</v>
      </c>
      <c r="N144" s="28">
        <f t="shared" si="16"/>
        <v>14.702392280676428</v>
      </c>
      <c r="O144" s="28">
        <f t="shared" si="17"/>
        <v>0.030239590183105847</v>
      </c>
      <c r="P144" s="6">
        <f t="shared" si="18"/>
        <v>1.8143754109863508</v>
      </c>
      <c r="Q144" s="28">
        <f t="shared" si="19"/>
        <v>13.878267262069599</v>
      </c>
      <c r="R144">
        <f t="shared" si="20"/>
        <v>1.9826096088670855</v>
      </c>
    </row>
    <row r="145" spans="8:18" ht="12.75">
      <c r="H145" s="4">
        <v>144</v>
      </c>
      <c r="I145" s="5">
        <v>39591</v>
      </c>
      <c r="J145" s="6">
        <v>-3.33</v>
      </c>
      <c r="K145">
        <v>20.47</v>
      </c>
      <c r="L145" s="6">
        <f t="shared" si="14"/>
        <v>20.495657835050476</v>
      </c>
      <c r="M145" s="25">
        <f t="shared" si="15"/>
        <v>1.3663771890033651</v>
      </c>
      <c r="N145" s="28">
        <f t="shared" si="16"/>
        <v>14.73275437800673</v>
      </c>
      <c r="O145" s="28">
        <f t="shared" si="17"/>
        <v>0.030362097330302262</v>
      </c>
      <c r="P145" s="6">
        <f t="shared" si="18"/>
        <v>1.8217258398181357</v>
      </c>
      <c r="Q145" s="28">
        <f t="shared" si="19"/>
        <v>13.489144400720008</v>
      </c>
      <c r="R145">
        <f t="shared" si="20"/>
        <v>1.9270206286742868</v>
      </c>
    </row>
    <row r="146" spans="8:18" ht="12.75">
      <c r="H146" s="4">
        <v>145</v>
      </c>
      <c r="I146" s="5">
        <v>39592</v>
      </c>
      <c r="J146" s="6">
        <v>-3.25</v>
      </c>
      <c r="K146">
        <v>20.65</v>
      </c>
      <c r="L146" s="6">
        <f t="shared" si="14"/>
        <v>20.701400412924894</v>
      </c>
      <c r="M146" s="25">
        <f t="shared" si="15"/>
        <v>1.3800933608616597</v>
      </c>
      <c r="N146" s="28">
        <f t="shared" si="16"/>
        <v>14.760186721723318</v>
      </c>
      <c r="O146" s="28">
        <f t="shared" si="17"/>
        <v>0.027432343716588647</v>
      </c>
      <c r="P146" s="6">
        <f t="shared" si="18"/>
        <v>1.6459406229953188</v>
      </c>
      <c r="Q146" s="28">
        <f t="shared" si="19"/>
        <v>13.270023885058002</v>
      </c>
      <c r="R146">
        <f t="shared" si="20"/>
        <v>1.8957176978654289</v>
      </c>
    </row>
    <row r="147" spans="8:18" ht="12.75">
      <c r="H147" s="4">
        <v>146</v>
      </c>
      <c r="I147" s="5">
        <v>39593</v>
      </c>
      <c r="J147" s="6">
        <v>-3.17</v>
      </c>
      <c r="K147">
        <v>20.83</v>
      </c>
      <c r="L147" s="6">
        <f t="shared" si="14"/>
        <v>20.907911327132897</v>
      </c>
      <c r="M147" s="25">
        <f t="shared" si="15"/>
        <v>1.393860755142193</v>
      </c>
      <c r="N147" s="28">
        <f t="shared" si="16"/>
        <v>14.787721510284387</v>
      </c>
      <c r="O147" s="28">
        <f t="shared" si="17"/>
        <v>0.02753478856106817</v>
      </c>
      <c r="P147" s="6">
        <f t="shared" si="18"/>
        <v>1.6520873136640901</v>
      </c>
      <c r="Q147" s="28">
        <f t="shared" si="19"/>
        <v>12.781550176567968</v>
      </c>
      <c r="R147">
        <f t="shared" si="20"/>
        <v>1.8259357395097098</v>
      </c>
    </row>
    <row r="148" spans="8:18" ht="12.75">
      <c r="H148" s="4">
        <v>147</v>
      </c>
      <c r="I148" s="5">
        <v>39594</v>
      </c>
      <c r="J148" s="6">
        <v>-3.07</v>
      </c>
      <c r="K148">
        <v>21.02</v>
      </c>
      <c r="L148" s="6">
        <f t="shared" si="14"/>
        <v>21.12674154387372</v>
      </c>
      <c r="M148" s="25">
        <f t="shared" si="15"/>
        <v>1.408449436258248</v>
      </c>
      <c r="N148" s="28">
        <f t="shared" si="16"/>
        <v>14.816898872516497</v>
      </c>
      <c r="O148" s="28">
        <f t="shared" si="17"/>
        <v>0.02917736223210987</v>
      </c>
      <c r="P148" s="6">
        <f t="shared" si="18"/>
        <v>1.7506417339265923</v>
      </c>
      <c r="Q148" s="28">
        <f t="shared" si="19"/>
        <v>12.65112313862275</v>
      </c>
      <c r="R148">
        <f t="shared" si="20"/>
        <v>1.8073033055175358</v>
      </c>
    </row>
    <row r="149" spans="8:18" ht="12.75">
      <c r="H149" s="4">
        <v>148</v>
      </c>
      <c r="I149" s="5">
        <v>39595</v>
      </c>
      <c r="J149" s="6">
        <v>-2.95</v>
      </c>
      <c r="K149">
        <v>21.2</v>
      </c>
      <c r="L149" s="6">
        <f t="shared" si="14"/>
        <v>21.33486874051295</v>
      </c>
      <c r="M149" s="25">
        <f t="shared" si="15"/>
        <v>1.4223245827008633</v>
      </c>
      <c r="N149" s="28">
        <f t="shared" si="16"/>
        <v>14.844649165401727</v>
      </c>
      <c r="O149" s="28">
        <f t="shared" si="17"/>
        <v>0.02775029288523001</v>
      </c>
      <c r="P149" s="6">
        <f t="shared" si="18"/>
        <v>1.6650175731138006</v>
      </c>
      <c r="Q149" s="28">
        <f t="shared" si="19"/>
        <v>12.337257626395477</v>
      </c>
      <c r="R149">
        <f t="shared" si="20"/>
        <v>1.7624653751993538</v>
      </c>
    </row>
    <row r="150" spans="8:18" ht="12.75">
      <c r="H150" s="4">
        <v>149</v>
      </c>
      <c r="I150" s="5">
        <v>39596</v>
      </c>
      <c r="J150" s="6">
        <v>-2.83</v>
      </c>
      <c r="K150">
        <v>21.37</v>
      </c>
      <c r="L150" s="6">
        <f t="shared" si="14"/>
        <v>21.532171939327146</v>
      </c>
      <c r="M150" s="25">
        <f t="shared" si="15"/>
        <v>1.4354781292884764</v>
      </c>
      <c r="N150" s="28">
        <f t="shared" si="16"/>
        <v>14.870956258576953</v>
      </c>
      <c r="O150" s="28">
        <f t="shared" si="17"/>
        <v>0.026307093175226726</v>
      </c>
      <c r="P150" s="6">
        <f t="shared" si="18"/>
        <v>1.5784255905136035</v>
      </c>
      <c r="Q150" s="28">
        <f t="shared" si="19"/>
        <v>11.928214085017892</v>
      </c>
      <c r="R150">
        <f t="shared" si="20"/>
        <v>1.7040305835739846</v>
      </c>
    </row>
    <row r="151" spans="8:18" ht="12.75">
      <c r="H151" s="4">
        <v>150</v>
      </c>
      <c r="I151" s="5">
        <v>39597</v>
      </c>
      <c r="J151" s="6">
        <v>-2.7</v>
      </c>
      <c r="K151">
        <v>21.52</v>
      </c>
      <c r="L151" s="6">
        <f t="shared" si="14"/>
        <v>21.706867264607403</v>
      </c>
      <c r="M151" s="25">
        <f t="shared" si="15"/>
        <v>1.4471244843071602</v>
      </c>
      <c r="N151" s="28">
        <f t="shared" si="16"/>
        <v>14.89424896861432</v>
      </c>
      <c r="O151" s="28">
        <f t="shared" si="17"/>
        <v>0.023292710037367215</v>
      </c>
      <c r="P151" s="6">
        <f t="shared" si="18"/>
        <v>1.3975626022420329</v>
      </c>
      <c r="Q151" s="28">
        <f t="shared" si="19"/>
        <v>11.511401276273574</v>
      </c>
      <c r="R151">
        <f t="shared" si="20"/>
        <v>1.6444858966105105</v>
      </c>
    </row>
    <row r="152" spans="8:18" ht="12.75">
      <c r="H152" s="4">
        <v>151</v>
      </c>
      <c r="I152" s="5">
        <v>39598</v>
      </c>
      <c r="J152" s="6">
        <v>-2.57</v>
      </c>
      <c r="K152">
        <v>21.68</v>
      </c>
      <c r="L152" s="6">
        <f t="shared" si="14"/>
        <v>21.893841812234278</v>
      </c>
      <c r="M152" s="25">
        <f t="shared" si="15"/>
        <v>1.4595894541489518</v>
      </c>
      <c r="N152" s="28">
        <f t="shared" si="16"/>
        <v>14.919178908297903</v>
      </c>
      <c r="O152" s="28">
        <f t="shared" si="17"/>
        <v>0.024929939683582703</v>
      </c>
      <c r="P152" s="6">
        <f t="shared" si="18"/>
        <v>1.4957963810149622</v>
      </c>
      <c r="Q152" s="28">
        <f t="shared" si="19"/>
        <v>11.1854718174704</v>
      </c>
      <c r="R152">
        <f t="shared" si="20"/>
        <v>1.5979245453529143</v>
      </c>
    </row>
    <row r="153" spans="8:18" ht="12.75">
      <c r="H153" s="4">
        <v>152</v>
      </c>
      <c r="I153" s="5">
        <v>39599</v>
      </c>
      <c r="J153" s="6">
        <v>-2.43</v>
      </c>
      <c r="K153">
        <v>21.83</v>
      </c>
      <c r="L153" s="6">
        <f t="shared" si="14"/>
        <v>22.06973146957104</v>
      </c>
      <c r="M153" s="25">
        <f t="shared" si="15"/>
        <v>1.4713154313047359</v>
      </c>
      <c r="N153" s="28">
        <f t="shared" si="16"/>
        <v>14.942630862609471</v>
      </c>
      <c r="O153" s="28">
        <f t="shared" si="17"/>
        <v>0.0234519543115681</v>
      </c>
      <c r="P153" s="6">
        <f t="shared" si="18"/>
        <v>1.407117258694086</v>
      </c>
      <c r="Q153" s="28">
        <f t="shared" si="19"/>
        <v>10.946648453169168</v>
      </c>
      <c r="R153">
        <f t="shared" si="20"/>
        <v>1.5638069218813098</v>
      </c>
    </row>
    <row r="154" spans="8:18" ht="12.75">
      <c r="H154" s="4">
        <v>153</v>
      </c>
      <c r="I154" s="5">
        <v>39600</v>
      </c>
      <c r="J154" s="6">
        <v>-2.28</v>
      </c>
      <c r="K154">
        <v>21.97</v>
      </c>
      <c r="L154" s="6">
        <f t="shared" si="14"/>
        <v>22.23442658133141</v>
      </c>
      <c r="M154" s="25">
        <f t="shared" si="15"/>
        <v>1.4822951054220939</v>
      </c>
      <c r="N154" s="28">
        <f t="shared" si="16"/>
        <v>14.964590210844188</v>
      </c>
      <c r="O154" s="28">
        <f t="shared" si="17"/>
        <v>0.021959348234716458</v>
      </c>
      <c r="P154" s="6">
        <f t="shared" si="18"/>
        <v>1.3175608940829875</v>
      </c>
      <c r="Q154" s="28">
        <f t="shared" si="19"/>
        <v>10.612122033588065</v>
      </c>
      <c r="R154">
        <f t="shared" si="20"/>
        <v>1.5160174333697236</v>
      </c>
    </row>
    <row r="155" spans="8:18" ht="12.75">
      <c r="H155" s="4">
        <v>154</v>
      </c>
      <c r="I155" s="5">
        <v>39601</v>
      </c>
      <c r="J155" s="6">
        <v>-2.13</v>
      </c>
      <c r="K155">
        <v>22.1</v>
      </c>
      <c r="L155" s="6">
        <f t="shared" si="14"/>
        <v>22.38782264990746</v>
      </c>
      <c r="M155" s="25">
        <f t="shared" si="15"/>
        <v>1.4925215099938307</v>
      </c>
      <c r="N155" s="28">
        <f t="shared" si="16"/>
        <v>14.98504301998766</v>
      </c>
      <c r="O155" s="28">
        <f t="shared" si="17"/>
        <v>0.020452809143472805</v>
      </c>
      <c r="P155" s="6">
        <f t="shared" si="18"/>
        <v>1.2271685486083683</v>
      </c>
      <c r="Q155" s="28">
        <f t="shared" si="19"/>
        <v>10.088648848269841</v>
      </c>
      <c r="R155">
        <f t="shared" si="20"/>
        <v>1.4412355497528344</v>
      </c>
    </row>
    <row r="156" spans="8:18" ht="12.75">
      <c r="H156" s="4">
        <v>155</v>
      </c>
      <c r="I156" s="5">
        <v>39602</v>
      </c>
      <c r="J156" s="6">
        <v>-1.97</v>
      </c>
      <c r="K156">
        <v>22.23</v>
      </c>
      <c r="L156" s="6">
        <f t="shared" si="14"/>
        <v>22.54167145824942</v>
      </c>
      <c r="M156" s="25">
        <f t="shared" si="15"/>
        <v>1.502778097216628</v>
      </c>
      <c r="N156" s="28">
        <f t="shared" si="16"/>
        <v>15.005556194433256</v>
      </c>
      <c r="O156" s="28">
        <f t="shared" si="17"/>
        <v>0.020513174445595084</v>
      </c>
      <c r="P156" s="6">
        <f t="shared" si="18"/>
        <v>1.230790466735705</v>
      </c>
      <c r="Q156" s="28">
        <f t="shared" si="19"/>
        <v>9.654421741891746</v>
      </c>
      <c r="R156">
        <f t="shared" si="20"/>
        <v>1.379203105984535</v>
      </c>
    </row>
    <row r="157" spans="8:18" ht="12.75">
      <c r="H157" s="4">
        <v>156</v>
      </c>
      <c r="I157" s="5">
        <v>39603</v>
      </c>
      <c r="J157" s="6">
        <v>-1.8</v>
      </c>
      <c r="K157">
        <v>22.37</v>
      </c>
      <c r="L157" s="6">
        <f t="shared" si="14"/>
        <v>22.707866843328773</v>
      </c>
      <c r="M157" s="25">
        <f t="shared" si="15"/>
        <v>1.5138577895552516</v>
      </c>
      <c r="N157" s="28">
        <f t="shared" si="16"/>
        <v>15.027715579110502</v>
      </c>
      <c r="O157" s="28">
        <f t="shared" si="17"/>
        <v>0.022159384677246763</v>
      </c>
      <c r="P157" s="6">
        <f t="shared" si="18"/>
        <v>1.3295630806348058</v>
      </c>
      <c r="Q157" s="28">
        <f t="shared" si="19"/>
        <v>9.405559232012948</v>
      </c>
      <c r="R157">
        <f t="shared" si="20"/>
        <v>1.3436513188589925</v>
      </c>
    </row>
    <row r="158" spans="8:18" ht="12.75">
      <c r="H158" s="4">
        <v>157</v>
      </c>
      <c r="I158" s="5">
        <v>39604</v>
      </c>
      <c r="J158" s="6">
        <v>-1.62</v>
      </c>
      <c r="K158">
        <v>22.48</v>
      </c>
      <c r="L158" s="6">
        <f t="shared" si="14"/>
        <v>22.838825467250967</v>
      </c>
      <c r="M158" s="25">
        <f t="shared" si="15"/>
        <v>1.5225883644833977</v>
      </c>
      <c r="N158" s="28">
        <f t="shared" si="16"/>
        <v>15.045176728966796</v>
      </c>
      <c r="O158" s="28">
        <f t="shared" si="17"/>
        <v>0.017461149856293545</v>
      </c>
      <c r="P158" s="6">
        <f t="shared" si="18"/>
        <v>1.0476689913776127</v>
      </c>
      <c r="Q158" s="28">
        <f t="shared" si="19"/>
        <v>9.055665621148528</v>
      </c>
      <c r="R158">
        <f t="shared" si="20"/>
        <v>1.2936665173069326</v>
      </c>
    </row>
    <row r="159" spans="8:18" ht="12.75">
      <c r="H159" s="4">
        <v>158</v>
      </c>
      <c r="I159" s="5">
        <v>39605</v>
      </c>
      <c r="J159" s="6">
        <v>-1.45</v>
      </c>
      <c r="K159">
        <v>22.58</v>
      </c>
      <c r="L159" s="6">
        <f t="shared" si="14"/>
        <v>22.9581691502883</v>
      </c>
      <c r="M159" s="25">
        <f t="shared" si="15"/>
        <v>1.53054461001922</v>
      </c>
      <c r="N159" s="28">
        <f t="shared" si="16"/>
        <v>15.06108922003844</v>
      </c>
      <c r="O159" s="28">
        <f t="shared" si="17"/>
        <v>0.01591249107164394</v>
      </c>
      <c r="P159" s="6">
        <f t="shared" si="18"/>
        <v>0.9547494642986365</v>
      </c>
      <c r="Q159" s="28">
        <f t="shared" si="19"/>
        <v>8.514618704432202</v>
      </c>
      <c r="R159">
        <f t="shared" si="20"/>
        <v>1.2163741006331716</v>
      </c>
    </row>
    <row r="160" spans="8:18" ht="12.75">
      <c r="H160" s="4">
        <v>159</v>
      </c>
      <c r="I160" s="5">
        <v>39606</v>
      </c>
      <c r="J160" s="6">
        <v>-1.27</v>
      </c>
      <c r="K160">
        <v>22.7</v>
      </c>
      <c r="L160" s="6">
        <f t="shared" si="14"/>
        <v>23.10175004796088</v>
      </c>
      <c r="M160" s="25">
        <f t="shared" si="15"/>
        <v>1.5401166698640587</v>
      </c>
      <c r="N160" s="28">
        <f t="shared" si="16"/>
        <v>15.080233339728117</v>
      </c>
      <c r="O160" s="28">
        <f t="shared" si="17"/>
        <v>0.019144119689677552</v>
      </c>
      <c r="P160" s="6">
        <f t="shared" si="18"/>
        <v>1.1486471813806531</v>
      </c>
      <c r="Q160" s="28">
        <f t="shared" si="19"/>
        <v>8.256148627118769</v>
      </c>
      <c r="R160">
        <f t="shared" si="20"/>
        <v>1.17944980387411</v>
      </c>
    </row>
    <row r="161" spans="8:18" ht="12.75">
      <c r="H161" s="4">
        <v>160</v>
      </c>
      <c r="I161" s="5">
        <v>39607</v>
      </c>
      <c r="J161" s="6">
        <v>-1.07</v>
      </c>
      <c r="K161">
        <v>22.78</v>
      </c>
      <c r="L161" s="6">
        <f t="shared" si="14"/>
        <v>23.197695867918956</v>
      </c>
      <c r="M161" s="25">
        <f t="shared" si="15"/>
        <v>1.5465130578612638</v>
      </c>
      <c r="N161" s="28">
        <f t="shared" si="16"/>
        <v>15.093026115722527</v>
      </c>
      <c r="O161" s="28">
        <f t="shared" si="17"/>
        <v>0.012792775994409311</v>
      </c>
      <c r="P161" s="6">
        <f t="shared" si="18"/>
        <v>0.7675665596645587</v>
      </c>
      <c r="Q161" s="28">
        <f t="shared" si="19"/>
        <v>7.70615429270034</v>
      </c>
      <c r="R161">
        <f t="shared" si="20"/>
        <v>1.1008791846714772</v>
      </c>
    </row>
    <row r="162" spans="8:18" ht="12.75">
      <c r="H162" s="4">
        <v>161</v>
      </c>
      <c r="I162" s="5">
        <v>39608</v>
      </c>
      <c r="J162" s="6">
        <v>-0.88</v>
      </c>
      <c r="K162">
        <v>22.88</v>
      </c>
      <c r="L162" s="6">
        <f t="shared" si="14"/>
        <v>23.317883676554178</v>
      </c>
      <c r="M162" s="25">
        <f t="shared" si="15"/>
        <v>1.5545255784369452</v>
      </c>
      <c r="N162" s="28">
        <f t="shared" si="16"/>
        <v>15.10905115687389</v>
      </c>
      <c r="O162" s="28">
        <f t="shared" si="17"/>
        <v>0.01602504115136405</v>
      </c>
      <c r="P162" s="6">
        <f t="shared" si="18"/>
        <v>0.961502469081843</v>
      </c>
      <c r="Q162" s="28">
        <f t="shared" si="19"/>
        <v>7.440488213173815</v>
      </c>
      <c r="R162">
        <f t="shared" si="20"/>
        <v>1.0629268875962592</v>
      </c>
    </row>
    <row r="163" spans="8:18" ht="12.75">
      <c r="H163" s="4">
        <v>162</v>
      </c>
      <c r="I163" s="5">
        <v>39609</v>
      </c>
      <c r="J163" s="6">
        <v>-0.68</v>
      </c>
      <c r="K163">
        <v>22.97</v>
      </c>
      <c r="L163" s="6">
        <f t="shared" si="14"/>
        <v>23.426297324867967</v>
      </c>
      <c r="M163" s="25">
        <f t="shared" si="15"/>
        <v>1.5617531549911978</v>
      </c>
      <c r="N163" s="28">
        <f t="shared" si="16"/>
        <v>15.123506309982396</v>
      </c>
      <c r="O163" s="28">
        <f t="shared" si="17"/>
        <v>0.014455153108505314</v>
      </c>
      <c r="P163" s="6">
        <f t="shared" si="18"/>
        <v>0.8673091865103189</v>
      </c>
      <c r="Q163" s="28">
        <f t="shared" si="19"/>
        <v>7.077006932948429</v>
      </c>
      <c r="R163">
        <f t="shared" si="20"/>
        <v>1.011000990421204</v>
      </c>
    </row>
    <row r="164" spans="8:18" ht="12.75">
      <c r="H164" s="4">
        <v>163</v>
      </c>
      <c r="I164" s="5">
        <v>39610</v>
      </c>
      <c r="J164" s="6">
        <v>-0.48</v>
      </c>
      <c r="K164">
        <v>23.02</v>
      </c>
      <c r="L164" s="6">
        <f t="shared" si="14"/>
        <v>23.486627949836247</v>
      </c>
      <c r="M164" s="25">
        <f t="shared" si="15"/>
        <v>1.5657751966557498</v>
      </c>
      <c r="N164" s="28">
        <f t="shared" si="16"/>
        <v>15.1315503933115</v>
      </c>
      <c r="O164" s="28">
        <f t="shared" si="17"/>
        <v>0.008044083329103557</v>
      </c>
      <c r="P164" s="6">
        <f t="shared" si="18"/>
        <v>0.48264499974621344</v>
      </c>
      <c r="Q164" s="28">
        <f t="shared" si="19"/>
        <v>6.230088852059836</v>
      </c>
      <c r="R164">
        <f t="shared" si="20"/>
        <v>0.8900126931514052</v>
      </c>
    </row>
    <row r="165" spans="8:18" ht="12.75">
      <c r="H165" s="4">
        <v>164</v>
      </c>
      <c r="I165" s="5">
        <v>39611</v>
      </c>
      <c r="J165" s="6">
        <v>-0.27</v>
      </c>
      <c r="K165">
        <v>23.12</v>
      </c>
      <c r="L165" s="6">
        <f t="shared" si="14"/>
        <v>23.607506719536676</v>
      </c>
      <c r="M165" s="25">
        <f t="shared" si="15"/>
        <v>1.573833781302445</v>
      </c>
      <c r="N165" s="28">
        <f t="shared" si="16"/>
        <v>15.147667562604891</v>
      </c>
      <c r="O165" s="28">
        <f t="shared" si="17"/>
        <v>0.016117169293391242</v>
      </c>
      <c r="P165" s="6">
        <f t="shared" si="18"/>
        <v>0.9670301576034745</v>
      </c>
      <c r="Q165" s="28">
        <f t="shared" si="19"/>
        <v>6.149450018285698</v>
      </c>
      <c r="R165">
        <f t="shared" si="20"/>
        <v>0.8784928597550997</v>
      </c>
    </row>
    <row r="166" spans="8:18" ht="12.75">
      <c r="H166" s="4">
        <v>165</v>
      </c>
      <c r="I166" s="5">
        <v>39612</v>
      </c>
      <c r="J166" s="6">
        <v>-0.07</v>
      </c>
      <c r="K166">
        <v>23.18</v>
      </c>
      <c r="L166" s="6">
        <f t="shared" si="14"/>
        <v>23.68017402664137</v>
      </c>
      <c r="M166" s="25">
        <f t="shared" si="15"/>
        <v>1.578678268442758</v>
      </c>
      <c r="N166" s="28">
        <f t="shared" si="16"/>
        <v>15.157356536885516</v>
      </c>
      <c r="O166" s="28">
        <f t="shared" si="17"/>
        <v>0.009688974280624763</v>
      </c>
      <c r="P166" s="6">
        <f t="shared" si="18"/>
        <v>0.5813384568374858</v>
      </c>
      <c r="Q166" s="28">
        <f t="shared" si="19"/>
        <v>5.776039010824547</v>
      </c>
      <c r="R166">
        <f t="shared" si="20"/>
        <v>0.8251484301177925</v>
      </c>
    </row>
    <row r="167" spans="8:18" ht="12.75">
      <c r="H167" s="4">
        <v>166</v>
      </c>
      <c r="I167" s="5">
        <v>39613</v>
      </c>
      <c r="J167" s="6">
        <v>0.15</v>
      </c>
      <c r="K167">
        <v>23.23</v>
      </c>
      <c r="L167" s="6">
        <f t="shared" si="14"/>
        <v>23.74081083020745</v>
      </c>
      <c r="M167" s="25">
        <f t="shared" si="15"/>
        <v>1.58272072201383</v>
      </c>
      <c r="N167" s="28">
        <f t="shared" si="16"/>
        <v>15.16544144402766</v>
      </c>
      <c r="O167" s="28">
        <f t="shared" si="17"/>
        <v>0.008084907142144715</v>
      </c>
      <c r="P167" s="6">
        <f t="shared" si="18"/>
        <v>0.4850944285286829</v>
      </c>
      <c r="Q167" s="28">
        <f t="shared" si="19"/>
        <v>5.112486257972577</v>
      </c>
      <c r="R167">
        <f t="shared" si="20"/>
        <v>0.7303551797103681</v>
      </c>
    </row>
    <row r="168" spans="8:18" ht="12.75">
      <c r="H168" s="4">
        <v>167</v>
      </c>
      <c r="I168" s="5">
        <v>39614</v>
      </c>
      <c r="J168" s="6">
        <v>0.37</v>
      </c>
      <c r="K168">
        <v>23.28</v>
      </c>
      <c r="L168" s="6">
        <f t="shared" si="14"/>
        <v>23.80152134501228</v>
      </c>
      <c r="M168" s="25">
        <f t="shared" si="15"/>
        <v>1.5867680896674854</v>
      </c>
      <c r="N168" s="28">
        <f t="shared" si="16"/>
        <v>15.17353617933497</v>
      </c>
      <c r="O168" s="28">
        <f t="shared" si="17"/>
        <v>0.008094735307309975</v>
      </c>
      <c r="P168" s="6">
        <f t="shared" si="18"/>
        <v>0.4856841184385985</v>
      </c>
      <c r="Q168" s="28">
        <f t="shared" si="19"/>
        <v>4.830603816746617</v>
      </c>
      <c r="R168">
        <f t="shared" si="20"/>
        <v>0.690086259535231</v>
      </c>
    </row>
    <row r="169" spans="8:18" ht="12.75">
      <c r="H169" s="4">
        <v>168</v>
      </c>
      <c r="I169" s="5">
        <v>39615</v>
      </c>
      <c r="J169" s="6">
        <v>0.57</v>
      </c>
      <c r="K169">
        <v>23.33</v>
      </c>
      <c r="L169" s="6">
        <f t="shared" si="14"/>
        <v>23.862305886339964</v>
      </c>
      <c r="M169" s="25">
        <f t="shared" si="15"/>
        <v>1.5908203924226643</v>
      </c>
      <c r="N169" s="28">
        <f t="shared" si="16"/>
        <v>15.181640784845328</v>
      </c>
      <c r="O169" s="28">
        <f t="shared" si="17"/>
        <v>0.008104605510357743</v>
      </c>
      <c r="P169" s="6">
        <f t="shared" si="18"/>
        <v>0.4862763306214646</v>
      </c>
      <c r="Q169" s="28">
        <f t="shared" si="19"/>
        <v>4.355377678286239</v>
      </c>
      <c r="R169">
        <f t="shared" si="20"/>
        <v>0.6221968111837484</v>
      </c>
    </row>
    <row r="170" spans="8:18" ht="12.75">
      <c r="H170" s="4">
        <v>169</v>
      </c>
      <c r="I170" s="5">
        <v>39616</v>
      </c>
      <c r="J170" s="6">
        <v>0.78</v>
      </c>
      <c r="K170">
        <v>23.37</v>
      </c>
      <c r="L170" s="6">
        <f t="shared" si="14"/>
        <v>23.91098703135249</v>
      </c>
      <c r="M170" s="25">
        <f t="shared" si="15"/>
        <v>1.5940658020901661</v>
      </c>
      <c r="N170" s="28">
        <f t="shared" si="16"/>
        <v>15.188131604180333</v>
      </c>
      <c r="O170" s="28">
        <f t="shared" si="17"/>
        <v>0.006490819335004616</v>
      </c>
      <c r="P170" s="6">
        <f t="shared" si="18"/>
        <v>0.38944916010027697</v>
      </c>
      <c r="Q170" s="28">
        <f t="shared" si="19"/>
        <v>3.8775176518761967</v>
      </c>
      <c r="R170">
        <f t="shared" si="20"/>
        <v>0.553931093125171</v>
      </c>
    </row>
    <row r="171" spans="8:18" ht="12.75">
      <c r="H171" s="4">
        <v>170</v>
      </c>
      <c r="I171" s="5">
        <v>39617</v>
      </c>
      <c r="J171" s="6">
        <v>1</v>
      </c>
      <c r="K171">
        <v>23.4</v>
      </c>
      <c r="L171" s="6">
        <f t="shared" si="14"/>
        <v>23.947529212285875</v>
      </c>
      <c r="M171" s="25">
        <f t="shared" si="15"/>
        <v>1.596501947485725</v>
      </c>
      <c r="N171" s="28">
        <f t="shared" si="16"/>
        <v>15.19300389497145</v>
      </c>
      <c r="O171" s="28">
        <f t="shared" si="17"/>
        <v>0.004872290791118061</v>
      </c>
      <c r="P171" s="6">
        <f t="shared" si="18"/>
        <v>0.2923374474670837</v>
      </c>
      <c r="Q171" s="28">
        <f t="shared" si="19"/>
        <v>3.687210099597067</v>
      </c>
      <c r="R171">
        <f t="shared" si="20"/>
        <v>0.5267442999424381</v>
      </c>
    </row>
    <row r="172" spans="8:18" ht="12.75">
      <c r="H172" s="4">
        <v>171</v>
      </c>
      <c r="I172" s="5">
        <v>39618</v>
      </c>
      <c r="J172" s="6">
        <v>1.22</v>
      </c>
      <c r="K172">
        <v>23.42</v>
      </c>
      <c r="L172" s="6">
        <f t="shared" si="14"/>
        <v>23.971905619861083</v>
      </c>
      <c r="M172" s="25">
        <f t="shared" si="15"/>
        <v>1.5981270413240722</v>
      </c>
      <c r="N172" s="28">
        <f t="shared" si="16"/>
        <v>15.196254082648144</v>
      </c>
      <c r="O172" s="28">
        <f t="shared" si="17"/>
        <v>0.0032501876766932725</v>
      </c>
      <c r="P172" s="6">
        <f t="shared" si="18"/>
        <v>0.19501126060159635</v>
      </c>
      <c r="Q172" s="28">
        <f t="shared" si="19"/>
        <v>2.9151912025951887</v>
      </c>
      <c r="R172">
        <f t="shared" si="20"/>
        <v>0.416455886085027</v>
      </c>
    </row>
    <row r="173" spans="8:18" ht="12.75">
      <c r="H173" s="4">
        <v>172</v>
      </c>
      <c r="I173" s="5">
        <v>39619</v>
      </c>
      <c r="J173" s="6">
        <v>1.43</v>
      </c>
      <c r="K173">
        <v>23.43</v>
      </c>
      <c r="L173" s="6">
        <f t="shared" si="14"/>
        <v>23.984098317413086</v>
      </c>
      <c r="M173" s="25">
        <f t="shared" si="15"/>
        <v>1.598939887827539</v>
      </c>
      <c r="N173" s="28">
        <f t="shared" si="16"/>
        <v>15.197879775655078</v>
      </c>
      <c r="O173" s="28">
        <f t="shared" si="17"/>
        <v>0.00162569300693427</v>
      </c>
      <c r="P173" s="6">
        <f t="shared" si="18"/>
        <v>0.0975415804160562</v>
      </c>
      <c r="Q173" s="28">
        <f t="shared" si="19"/>
        <v>2.431394326173759</v>
      </c>
      <c r="R173">
        <f t="shared" si="20"/>
        <v>0.3473420465962513</v>
      </c>
    </row>
    <row r="174" spans="8:18" ht="12.75">
      <c r="H174" s="4">
        <v>173</v>
      </c>
      <c r="I174" s="5">
        <v>39620</v>
      </c>
      <c r="J174" s="6">
        <v>1.65</v>
      </c>
      <c r="K174">
        <v>23.43</v>
      </c>
      <c r="L174" s="6">
        <f t="shared" si="14"/>
        <v>23.984098317413086</v>
      </c>
      <c r="M174" s="25">
        <f t="shared" si="15"/>
        <v>1.598939887827539</v>
      </c>
      <c r="N174" s="28">
        <f t="shared" si="16"/>
        <v>15.197879775655078</v>
      </c>
      <c r="O174" s="28">
        <f t="shared" si="17"/>
        <v>0</v>
      </c>
      <c r="P174" s="6">
        <f t="shared" si="18"/>
        <v>0</v>
      </c>
      <c r="Q174" s="28">
        <f t="shared" si="19"/>
        <v>1.9462998976450763</v>
      </c>
      <c r="R174">
        <f t="shared" si="20"/>
        <v>0.2780428425207252</v>
      </c>
    </row>
    <row r="175" spans="8:18" ht="12.75">
      <c r="H175" s="4">
        <v>174</v>
      </c>
      <c r="I175" s="5">
        <v>39621</v>
      </c>
      <c r="J175" s="6">
        <v>1.87</v>
      </c>
      <c r="K175">
        <v>23.43</v>
      </c>
      <c r="L175" s="6">
        <f t="shared" si="14"/>
        <v>23.984098317413086</v>
      </c>
      <c r="M175" s="25">
        <f t="shared" si="15"/>
        <v>1.598939887827539</v>
      </c>
      <c r="N175" s="28">
        <f t="shared" si="16"/>
        <v>15.197879775655078</v>
      </c>
      <c r="O175" s="28">
        <f t="shared" si="17"/>
        <v>0</v>
      </c>
      <c r="P175" s="6">
        <f t="shared" si="18"/>
        <v>0</v>
      </c>
      <c r="Q175" s="28">
        <f t="shared" si="19"/>
        <v>1.4606157792064778</v>
      </c>
      <c r="R175">
        <f t="shared" si="20"/>
        <v>0.20865939702949682</v>
      </c>
    </row>
    <row r="176" spans="8:18" ht="12.75">
      <c r="H176" s="4">
        <v>175</v>
      </c>
      <c r="I176" s="5">
        <v>39622</v>
      </c>
      <c r="J176" s="6">
        <v>2.08</v>
      </c>
      <c r="K176">
        <v>23.43</v>
      </c>
      <c r="L176" s="6">
        <f t="shared" si="14"/>
        <v>23.984098317413086</v>
      </c>
      <c r="M176" s="25">
        <f t="shared" si="15"/>
        <v>1.598939887827539</v>
      </c>
      <c r="N176" s="28">
        <f t="shared" si="16"/>
        <v>15.197879775655078</v>
      </c>
      <c r="O176" s="28">
        <f t="shared" si="17"/>
        <v>0</v>
      </c>
      <c r="P176" s="6">
        <f t="shared" si="18"/>
        <v>0</v>
      </c>
      <c r="Q176" s="28">
        <f t="shared" si="19"/>
        <v>0.9743394485850132</v>
      </c>
      <c r="R176">
        <f t="shared" si="20"/>
        <v>0.13919134979785902</v>
      </c>
    </row>
    <row r="177" spans="8:18" ht="12.75">
      <c r="H177" s="4">
        <v>176</v>
      </c>
      <c r="I177" s="5">
        <v>39623</v>
      </c>
      <c r="J177" s="6">
        <v>2.3</v>
      </c>
      <c r="K177">
        <v>23.42</v>
      </c>
      <c r="L177" s="6">
        <f t="shared" si="14"/>
        <v>23.971905619861083</v>
      </c>
      <c r="M177" s="25">
        <f t="shared" si="15"/>
        <v>1.5981270413240722</v>
      </c>
      <c r="N177" s="28">
        <f t="shared" si="16"/>
        <v>15.196254082648144</v>
      </c>
      <c r="O177" s="28">
        <f t="shared" si="17"/>
        <v>-0.00162569300693427</v>
      </c>
      <c r="P177" s="6">
        <f t="shared" si="18"/>
        <v>-0.0975415804160562</v>
      </c>
      <c r="Q177" s="28">
        <f t="shared" si="19"/>
        <v>0.48734870806868</v>
      </c>
      <c r="R177">
        <f t="shared" si="20"/>
        <v>0.06962124400981143</v>
      </c>
    </row>
    <row r="178" spans="8:18" ht="12.75">
      <c r="H178" s="4">
        <v>177</v>
      </c>
      <c r="I178" s="5">
        <v>39624</v>
      </c>
      <c r="J178" s="6">
        <v>2.52</v>
      </c>
      <c r="K178">
        <v>23.4</v>
      </c>
      <c r="L178" s="6">
        <f t="shared" si="14"/>
        <v>23.947529212285875</v>
      </c>
      <c r="M178" s="25">
        <f t="shared" si="15"/>
        <v>1.596501947485725</v>
      </c>
      <c r="N178" s="28">
        <f t="shared" si="16"/>
        <v>15.19300389497145</v>
      </c>
      <c r="O178" s="28">
        <f t="shared" si="17"/>
        <v>-0.0032501876766932725</v>
      </c>
      <c r="P178" s="6">
        <f t="shared" si="18"/>
        <v>-0.19501126060159635</v>
      </c>
      <c r="Q178" s="28">
        <f t="shared" si="19"/>
        <v>0</v>
      </c>
      <c r="R178">
        <f t="shared" si="20"/>
        <v>0</v>
      </c>
    </row>
    <row r="179" spans="8:18" ht="12.75">
      <c r="H179" s="4">
        <v>178</v>
      </c>
      <c r="I179" s="5">
        <v>39625</v>
      </c>
      <c r="J179" s="6">
        <v>2.72</v>
      </c>
      <c r="K179">
        <v>23.38</v>
      </c>
      <c r="L179" s="6">
        <f t="shared" si="14"/>
        <v>23.923164771014857</v>
      </c>
      <c r="M179" s="25">
        <f t="shared" si="15"/>
        <v>1.5948776514009906</v>
      </c>
      <c r="N179" s="28">
        <f t="shared" si="16"/>
        <v>15.18975530280198</v>
      </c>
      <c r="O179" s="28">
        <f t="shared" si="17"/>
        <v>-0.0032485921694700437</v>
      </c>
      <c r="P179" s="6">
        <f t="shared" si="18"/>
        <v>-0.19491553016820262</v>
      </c>
      <c r="Q179" s="28">
        <f t="shared" si="19"/>
        <v>-0.38992679076979897</v>
      </c>
      <c r="R179">
        <f t="shared" si="20"/>
        <v>-0.05570382725282842</v>
      </c>
    </row>
    <row r="180" spans="8:18" ht="12.75">
      <c r="H180" s="4">
        <v>179</v>
      </c>
      <c r="I180" s="5">
        <v>39626</v>
      </c>
      <c r="J180" s="6">
        <v>2.93</v>
      </c>
      <c r="K180">
        <v>23.35</v>
      </c>
      <c r="L180" s="6">
        <f t="shared" si="14"/>
        <v>23.88664050121408</v>
      </c>
      <c r="M180" s="25">
        <f t="shared" si="15"/>
        <v>1.5924427000809387</v>
      </c>
      <c r="N180" s="28">
        <f t="shared" si="16"/>
        <v>15.184885400161878</v>
      </c>
      <c r="O180" s="28">
        <f t="shared" si="17"/>
        <v>-0.0048699026401024526</v>
      </c>
      <c r="P180" s="6">
        <f t="shared" si="18"/>
        <v>-0.29219415840614715</v>
      </c>
      <c r="Q180" s="28">
        <f t="shared" si="19"/>
        <v>-0.7796625295920023</v>
      </c>
      <c r="R180">
        <f t="shared" si="20"/>
        <v>-0.11138036137028605</v>
      </c>
    </row>
    <row r="181" spans="8:18" ht="12.75">
      <c r="H181" s="4">
        <v>180</v>
      </c>
      <c r="I181" s="5">
        <v>39627</v>
      </c>
      <c r="J181" s="6">
        <v>3.13</v>
      </c>
      <c r="K181">
        <v>23.32</v>
      </c>
      <c r="L181" s="6">
        <f t="shared" si="14"/>
        <v>23.8501430407673</v>
      </c>
      <c r="M181" s="25">
        <f t="shared" si="15"/>
        <v>1.5900095360511532</v>
      </c>
      <c r="N181" s="28">
        <f t="shared" si="16"/>
        <v>15.180019072102306</v>
      </c>
      <c r="O181" s="28">
        <f t="shared" si="17"/>
        <v>-0.004866328059572211</v>
      </c>
      <c r="P181" s="6">
        <f t="shared" si="18"/>
        <v>-0.2919796835743327</v>
      </c>
      <c r="Q181" s="28">
        <f t="shared" si="19"/>
        <v>-1.071642213166335</v>
      </c>
      <c r="R181">
        <f t="shared" si="20"/>
        <v>-0.15309174473804785</v>
      </c>
    </row>
    <row r="182" spans="8:18" ht="12.75">
      <c r="H182" s="4">
        <v>181</v>
      </c>
      <c r="I182" s="5">
        <v>39628</v>
      </c>
      <c r="J182" s="6">
        <v>3.33</v>
      </c>
      <c r="K182">
        <v>23.27</v>
      </c>
      <c r="L182" s="6">
        <f t="shared" si="14"/>
        <v>23.78937333004068</v>
      </c>
      <c r="M182" s="25">
        <f t="shared" si="15"/>
        <v>1.585958222002712</v>
      </c>
      <c r="N182" s="28">
        <f t="shared" si="16"/>
        <v>15.171916444005424</v>
      </c>
      <c r="O182" s="28">
        <f t="shared" si="17"/>
        <v>-0.008102628096882114</v>
      </c>
      <c r="P182" s="6">
        <f t="shared" si="18"/>
        <v>-0.48615768581292684</v>
      </c>
      <c r="Q182" s="28">
        <f t="shared" si="19"/>
        <v>-1.5577998989792619</v>
      </c>
      <c r="R182">
        <f t="shared" si="20"/>
        <v>-0.22254284271132313</v>
      </c>
    </row>
    <row r="183" spans="8:18" ht="12.75">
      <c r="H183" s="4">
        <v>182</v>
      </c>
      <c r="I183" s="5">
        <v>39629</v>
      </c>
      <c r="J183" s="6">
        <v>3.53</v>
      </c>
      <c r="K183">
        <v>23.22</v>
      </c>
      <c r="L183" s="6">
        <f t="shared" si="14"/>
        <v>23.728677582657244</v>
      </c>
      <c r="M183" s="25">
        <f t="shared" si="15"/>
        <v>1.5819118388438163</v>
      </c>
      <c r="N183" s="28">
        <f t="shared" si="16"/>
        <v>15.163823677687633</v>
      </c>
      <c r="O183" s="28">
        <f t="shared" si="17"/>
        <v>-0.00809276631779099</v>
      </c>
      <c r="P183" s="6">
        <f t="shared" si="18"/>
        <v>-0.48556597906745935</v>
      </c>
      <c r="Q183" s="28">
        <f t="shared" si="19"/>
        <v>-2.043365878046721</v>
      </c>
      <c r="R183">
        <f t="shared" si="20"/>
        <v>-0.2919094111495316</v>
      </c>
    </row>
    <row r="184" spans="8:18" ht="12.75">
      <c r="H184" s="4">
        <v>183</v>
      </c>
      <c r="I184" s="5">
        <v>39630</v>
      </c>
      <c r="J184" s="6">
        <v>3.73</v>
      </c>
      <c r="K184">
        <v>23.15</v>
      </c>
      <c r="L184" s="6">
        <f t="shared" si="14"/>
        <v>23.643827195310845</v>
      </c>
      <c r="M184" s="25">
        <f t="shared" si="15"/>
        <v>1.5762551463540564</v>
      </c>
      <c r="N184" s="28">
        <f t="shared" si="16"/>
        <v>15.152510292708113</v>
      </c>
      <c r="O184" s="28">
        <f t="shared" si="17"/>
        <v>-0.011313384979519725</v>
      </c>
      <c r="P184" s="6">
        <f t="shared" si="18"/>
        <v>-0.6788030987711835</v>
      </c>
      <c r="Q184" s="28">
        <f t="shared" si="19"/>
        <v>-2.6246273964018485</v>
      </c>
      <c r="R184">
        <f t="shared" si="20"/>
        <v>-0.3749467709145498</v>
      </c>
    </row>
    <row r="185" spans="8:18" ht="12.75">
      <c r="H185" s="4">
        <v>184</v>
      </c>
      <c r="I185" s="5">
        <v>39631</v>
      </c>
      <c r="J185" s="6">
        <v>3.93</v>
      </c>
      <c r="K185">
        <v>23.08</v>
      </c>
      <c r="L185" s="6">
        <f t="shared" si="14"/>
        <v>23.55912029972157</v>
      </c>
      <c r="M185" s="25">
        <f t="shared" si="15"/>
        <v>1.570608019981438</v>
      </c>
      <c r="N185" s="28">
        <f t="shared" si="16"/>
        <v>15.141216039962876</v>
      </c>
      <c r="O185" s="28">
        <f t="shared" si="17"/>
        <v>-0.011294252745237543</v>
      </c>
      <c r="P185" s="6">
        <f t="shared" si="18"/>
        <v>-0.6776551647142526</v>
      </c>
      <c r="Q185" s="28">
        <f t="shared" si="19"/>
        <v>-3.1072713005145047</v>
      </c>
      <c r="R185">
        <f t="shared" si="20"/>
        <v>-0.44389590007350066</v>
      </c>
    </row>
    <row r="186" spans="8:18" ht="12.75">
      <c r="H186" s="4">
        <v>185</v>
      </c>
      <c r="I186" s="5">
        <v>39632</v>
      </c>
      <c r="J186" s="6">
        <v>4.12</v>
      </c>
      <c r="K186">
        <v>23.02</v>
      </c>
      <c r="L186" s="6">
        <f t="shared" si="14"/>
        <v>23.486627949836247</v>
      </c>
      <c r="M186" s="25">
        <f t="shared" si="15"/>
        <v>1.5657751966557498</v>
      </c>
      <c r="N186" s="28">
        <f t="shared" si="16"/>
        <v>15.1315503933115</v>
      </c>
      <c r="O186" s="28">
        <f t="shared" si="17"/>
        <v>-0.009665646651376036</v>
      </c>
      <c r="P186" s="6">
        <f t="shared" si="18"/>
        <v>-0.5799387990825622</v>
      </c>
      <c r="Q186" s="28">
        <f t="shared" si="19"/>
        <v>-3.4922945694288643</v>
      </c>
      <c r="R186">
        <f t="shared" si="20"/>
        <v>-0.49889922420412347</v>
      </c>
    </row>
    <row r="187" spans="8:18" ht="12.75">
      <c r="H187" s="4">
        <v>186</v>
      </c>
      <c r="I187" s="5">
        <v>39633</v>
      </c>
      <c r="J187" s="6">
        <v>4.28</v>
      </c>
      <c r="K187">
        <v>22.93</v>
      </c>
      <c r="L187" s="6">
        <f t="shared" si="14"/>
        <v>23.37808474883063</v>
      </c>
      <c r="M187" s="25">
        <f t="shared" si="15"/>
        <v>1.5585389832553753</v>
      </c>
      <c r="N187" s="28">
        <f t="shared" si="16"/>
        <v>15.11707796651075</v>
      </c>
      <c r="O187" s="28">
        <f t="shared" si="17"/>
        <v>-0.014472426800749005</v>
      </c>
      <c r="P187" s="6">
        <f t="shared" si="18"/>
        <v>-0.8683456080449403</v>
      </c>
      <c r="Q187" s="28">
        <f t="shared" si="19"/>
        <v>-4.0684460190676575</v>
      </c>
      <c r="R187">
        <f t="shared" si="20"/>
        <v>-0.5812065741525225</v>
      </c>
    </row>
    <row r="188" spans="8:18" ht="12.75">
      <c r="H188" s="4">
        <v>187</v>
      </c>
      <c r="I188" s="5">
        <v>39634</v>
      </c>
      <c r="J188" s="6">
        <v>4.48</v>
      </c>
      <c r="K188">
        <v>22.85</v>
      </c>
      <c r="L188" s="6">
        <f t="shared" si="14"/>
        <v>23.28179739492145</v>
      </c>
      <c r="M188" s="25">
        <f t="shared" si="15"/>
        <v>1.5521198263280966</v>
      </c>
      <c r="N188" s="28">
        <f t="shared" si="16"/>
        <v>15.104239652656194</v>
      </c>
      <c r="O188" s="28">
        <f t="shared" si="17"/>
        <v>-0.012838313854556915</v>
      </c>
      <c r="P188" s="6">
        <f t="shared" si="18"/>
        <v>-0.7702988312734149</v>
      </c>
      <c r="Q188" s="28">
        <f t="shared" si="19"/>
        <v>-4.54676516676674</v>
      </c>
      <c r="R188">
        <f t="shared" si="20"/>
        <v>-0.6495378809666771</v>
      </c>
    </row>
    <row r="189" spans="8:18" ht="12.75">
      <c r="H189" s="4">
        <v>188</v>
      </c>
      <c r="I189" s="5">
        <v>39635</v>
      </c>
      <c r="J189" s="6">
        <v>4.65</v>
      </c>
      <c r="K189">
        <v>22.75</v>
      </c>
      <c r="L189" s="6">
        <f t="shared" si="14"/>
        <v>23.161694969256427</v>
      </c>
      <c r="M189" s="25">
        <f t="shared" si="15"/>
        <v>1.5441129979504284</v>
      </c>
      <c r="N189" s="28">
        <f t="shared" si="16"/>
        <v>15.088225995900856</v>
      </c>
      <c r="O189" s="28">
        <f t="shared" si="17"/>
        <v>-0.01601365675533728</v>
      </c>
      <c r="P189" s="6">
        <f t="shared" si="18"/>
        <v>-0.9608194053202368</v>
      </c>
      <c r="Q189" s="28">
        <f t="shared" si="19"/>
        <v>-5.02142688627405</v>
      </c>
      <c r="R189">
        <f t="shared" si="20"/>
        <v>-0.71734669803915</v>
      </c>
    </row>
    <row r="190" spans="8:18" ht="12.75">
      <c r="H190" s="4">
        <v>189</v>
      </c>
      <c r="I190" s="5">
        <v>39636</v>
      </c>
      <c r="J190" s="6">
        <v>4.82</v>
      </c>
      <c r="K190">
        <v>22.65</v>
      </c>
      <c r="L190" s="6">
        <f t="shared" si="14"/>
        <v>23.04187558769348</v>
      </c>
      <c r="M190" s="25">
        <f t="shared" si="15"/>
        <v>1.5361250391795653</v>
      </c>
      <c r="N190" s="28">
        <f t="shared" si="16"/>
        <v>15.072250078359131</v>
      </c>
      <c r="O190" s="28">
        <f t="shared" si="17"/>
        <v>-0.015975917541725337</v>
      </c>
      <c r="P190" s="6">
        <f t="shared" si="18"/>
        <v>-0.9585550525035202</v>
      </c>
      <c r="Q190" s="28">
        <f t="shared" si="19"/>
        <v>-5.4944159597101105</v>
      </c>
      <c r="R190">
        <f t="shared" si="20"/>
        <v>-0.7849165656728729</v>
      </c>
    </row>
    <row r="191" spans="8:18" ht="12.75">
      <c r="H191" s="4">
        <v>190</v>
      </c>
      <c r="I191" s="5">
        <v>39637</v>
      </c>
      <c r="J191" s="6">
        <v>4.98</v>
      </c>
      <c r="K191">
        <v>22.55</v>
      </c>
      <c r="L191" s="6">
        <f t="shared" si="14"/>
        <v>22.922336858735687</v>
      </c>
      <c r="M191" s="25">
        <f t="shared" si="15"/>
        <v>1.528155790582379</v>
      </c>
      <c r="N191" s="28">
        <f t="shared" si="16"/>
        <v>15.056311581164758</v>
      </c>
      <c r="O191" s="28">
        <f t="shared" si="17"/>
        <v>-0.015938497194373014</v>
      </c>
      <c r="P191" s="6">
        <f t="shared" si="18"/>
        <v>-0.9563098316623808</v>
      </c>
      <c r="Q191" s="28">
        <f t="shared" si="19"/>
        <v>-5.771922692601308</v>
      </c>
      <c r="R191">
        <f t="shared" si="20"/>
        <v>-0.8245603846573297</v>
      </c>
    </row>
    <row r="192" spans="8:18" ht="12.75">
      <c r="H192" s="4">
        <v>191</v>
      </c>
      <c r="I192" s="5">
        <v>39638</v>
      </c>
      <c r="J192" s="6">
        <v>5.13</v>
      </c>
      <c r="K192">
        <v>22.43</v>
      </c>
      <c r="L192" s="6">
        <f t="shared" si="14"/>
        <v>22.77925751137494</v>
      </c>
      <c r="M192" s="25">
        <f t="shared" si="15"/>
        <v>1.518617167424996</v>
      </c>
      <c r="N192" s="28">
        <f t="shared" si="16"/>
        <v>15.037234334849991</v>
      </c>
      <c r="O192" s="28">
        <f t="shared" si="17"/>
        <v>-0.019077246314767038</v>
      </c>
      <c r="P192" s="6">
        <f t="shared" si="18"/>
        <v>-1.1446347788860223</v>
      </c>
      <c r="Q192" s="28">
        <f t="shared" si="19"/>
        <v>-6.2389023067730776</v>
      </c>
      <c r="R192">
        <f t="shared" si="20"/>
        <v>-0.8912717581104397</v>
      </c>
    </row>
    <row r="193" spans="8:18" ht="12.75">
      <c r="H193" s="4">
        <v>192</v>
      </c>
      <c r="I193" s="5">
        <v>39639</v>
      </c>
      <c r="J193" s="6">
        <v>5.28</v>
      </c>
      <c r="K193">
        <v>22.32</v>
      </c>
      <c r="L193" s="6">
        <f t="shared" si="14"/>
        <v>22.648450011450098</v>
      </c>
      <c r="M193" s="25">
        <f t="shared" si="15"/>
        <v>1.5098966674300065</v>
      </c>
      <c r="N193" s="28">
        <f t="shared" si="16"/>
        <v>15.019793334860013</v>
      </c>
      <c r="O193" s="28">
        <f t="shared" si="17"/>
        <v>-0.017440999989977612</v>
      </c>
      <c r="P193" s="6">
        <f t="shared" si="18"/>
        <v>-1.0464599993986567</v>
      </c>
      <c r="Q193" s="28">
        <f t="shared" si="19"/>
        <v>-6.705423507089172</v>
      </c>
      <c r="R193">
        <f t="shared" si="20"/>
        <v>-0.9579176438698818</v>
      </c>
    </row>
    <row r="194" spans="8:18" ht="12.75">
      <c r="H194" s="4">
        <v>193</v>
      </c>
      <c r="I194" s="5">
        <v>39640</v>
      </c>
      <c r="J194" s="6">
        <v>5.42</v>
      </c>
      <c r="K194">
        <v>22.18</v>
      </c>
      <c r="L194" s="6">
        <f t="shared" si="14"/>
        <v>22.482444943790767</v>
      </c>
      <c r="M194" s="25">
        <f t="shared" si="15"/>
        <v>1.4988296629193845</v>
      </c>
      <c r="N194" s="28">
        <f t="shared" si="16"/>
        <v>14.997659325838768</v>
      </c>
      <c r="O194" s="28">
        <f t="shared" si="17"/>
        <v>-0.022134009021245404</v>
      </c>
      <c r="P194" s="6">
        <f t="shared" si="18"/>
        <v>-1.3280405412747243</v>
      </c>
      <c r="Q194" s="28">
        <f t="shared" si="19"/>
        <v>-7.165118440318956</v>
      </c>
      <c r="R194">
        <f t="shared" si="20"/>
        <v>-1.0235883486169937</v>
      </c>
    </row>
    <row r="195" spans="8:18" ht="12.75">
      <c r="H195" s="4">
        <v>194</v>
      </c>
      <c r="I195" s="5">
        <v>39641</v>
      </c>
      <c r="J195" s="6">
        <v>5.55</v>
      </c>
      <c r="K195">
        <v>22.06</v>
      </c>
      <c r="L195" s="6">
        <f aca="true" t="shared" si="21" ref="L195:L258">DEGREES(ASIN(TAN(RADIANS(43.167))*TAN(RADIANS(K195))))</f>
        <v>22.340575869236943</v>
      </c>
      <c r="M195" s="25">
        <f aca="true" t="shared" si="22" ref="M195:M258">L195/15</f>
        <v>1.4893717246157963</v>
      </c>
      <c r="N195" s="28">
        <f aca="true" t="shared" si="23" ref="N195:N258">12+2*M195</f>
        <v>14.978743449231592</v>
      </c>
      <c r="O195" s="28">
        <f t="shared" si="17"/>
        <v>-0.018915876607175974</v>
      </c>
      <c r="P195" s="6">
        <f t="shared" si="18"/>
        <v>-1.1349525964305585</v>
      </c>
      <c r="Q195" s="28">
        <f t="shared" si="19"/>
        <v>-7.5297722054761</v>
      </c>
      <c r="R195">
        <f t="shared" si="20"/>
        <v>-1.0756817436394428</v>
      </c>
    </row>
    <row r="196" spans="8:18" ht="12.75">
      <c r="H196" s="4">
        <v>195</v>
      </c>
      <c r="I196" s="5">
        <v>39642</v>
      </c>
      <c r="J196" s="6">
        <v>5.67</v>
      </c>
      <c r="K196">
        <v>21.92</v>
      </c>
      <c r="L196" s="6">
        <f t="shared" si="21"/>
        <v>22.175547598134724</v>
      </c>
      <c r="M196" s="25">
        <f t="shared" si="22"/>
        <v>1.4783698398756482</v>
      </c>
      <c r="N196" s="28">
        <f t="shared" si="23"/>
        <v>14.956739679751296</v>
      </c>
      <c r="O196" s="28">
        <f aca="true" t="shared" si="24" ref="O196:O259">N196-N195</f>
        <v>-0.022003769480296143</v>
      </c>
      <c r="P196" s="6">
        <f aca="true" t="shared" si="25" ref="P196:P259">(O196*60)</f>
        <v>-1.3202261688177686</v>
      </c>
      <c r="Q196" s="28">
        <f t="shared" si="19"/>
        <v>-7.889178968973631</v>
      </c>
      <c r="R196">
        <f t="shared" si="20"/>
        <v>-1.127025566996233</v>
      </c>
    </row>
    <row r="197" spans="8:18" ht="12.75">
      <c r="H197" s="4">
        <v>196</v>
      </c>
      <c r="I197" s="5">
        <v>39643</v>
      </c>
      <c r="J197" s="6">
        <v>5.78</v>
      </c>
      <c r="K197">
        <v>21.77</v>
      </c>
      <c r="L197" s="6">
        <f t="shared" si="21"/>
        <v>21.999305320181158</v>
      </c>
      <c r="M197" s="25">
        <f t="shared" si="22"/>
        <v>1.4666203546787437</v>
      </c>
      <c r="N197" s="28">
        <f t="shared" si="23"/>
        <v>14.933240709357488</v>
      </c>
      <c r="O197" s="28">
        <f t="shared" si="24"/>
        <v>-0.023498970393807994</v>
      </c>
      <c r="P197" s="6">
        <f t="shared" si="25"/>
        <v>-1.4099382236284796</v>
      </c>
      <c r="Q197" s="28">
        <f t="shared" si="19"/>
        <v>-8.34056214009859</v>
      </c>
      <c r="R197">
        <f t="shared" si="20"/>
        <v>-1.1915088771569415</v>
      </c>
    </row>
    <row r="198" spans="8:18" ht="12.75">
      <c r="H198" s="4">
        <v>197</v>
      </c>
      <c r="I198" s="5">
        <v>39644</v>
      </c>
      <c r="J198" s="6">
        <v>5.9</v>
      </c>
      <c r="K198">
        <v>21.62</v>
      </c>
      <c r="L198" s="6">
        <f t="shared" si="21"/>
        <v>21.823649262498687</v>
      </c>
      <c r="M198" s="25">
        <f t="shared" si="22"/>
        <v>1.454909950833246</v>
      </c>
      <c r="N198" s="28">
        <f t="shared" si="23"/>
        <v>14.909819901666491</v>
      </c>
      <c r="O198" s="28">
        <f t="shared" si="24"/>
        <v>-0.023420807690996526</v>
      </c>
      <c r="P198" s="6">
        <f t="shared" si="25"/>
        <v>-1.4052484614597915</v>
      </c>
      <c r="Q198" s="28">
        <f t="shared" si="19"/>
        <v>-8.789500769896001</v>
      </c>
      <c r="R198">
        <f t="shared" si="20"/>
        <v>-1.2556429671280003</v>
      </c>
    </row>
    <row r="199" spans="8:18" ht="12.75">
      <c r="H199" s="4">
        <v>198</v>
      </c>
      <c r="I199" s="5">
        <v>39645</v>
      </c>
      <c r="J199" s="6">
        <v>5.98</v>
      </c>
      <c r="K199">
        <v>21.47</v>
      </c>
      <c r="L199" s="6">
        <f t="shared" si="21"/>
        <v>21.648572067639932</v>
      </c>
      <c r="M199" s="25">
        <f t="shared" si="22"/>
        <v>1.4432381378426622</v>
      </c>
      <c r="N199" s="28">
        <f t="shared" si="23"/>
        <v>14.886476275685325</v>
      </c>
      <c r="O199" s="28">
        <f t="shared" si="24"/>
        <v>-0.023343625981166127</v>
      </c>
      <c r="P199" s="6">
        <f t="shared" si="25"/>
        <v>-1.4006175588699676</v>
      </c>
      <c r="Q199" s="28">
        <f t="shared" si="19"/>
        <v>-9.045483549879947</v>
      </c>
      <c r="R199">
        <f t="shared" si="20"/>
        <v>-1.2922119356971353</v>
      </c>
    </row>
    <row r="200" spans="8:18" ht="12.75">
      <c r="H200" s="4">
        <v>199</v>
      </c>
      <c r="I200" s="5">
        <v>39646</v>
      </c>
      <c r="J200" s="6">
        <v>6.08</v>
      </c>
      <c r="K200">
        <v>21.3</v>
      </c>
      <c r="L200" s="6">
        <f t="shared" si="21"/>
        <v>21.45084186583774</v>
      </c>
      <c r="M200" s="25">
        <f t="shared" si="22"/>
        <v>1.4300561243891827</v>
      </c>
      <c r="N200" s="28">
        <f t="shared" si="23"/>
        <v>14.860112248778366</v>
      </c>
      <c r="O200" s="28">
        <f t="shared" si="24"/>
        <v>-0.02636402690695938</v>
      </c>
      <c r="P200" s="6">
        <f t="shared" si="25"/>
        <v>-1.5818416144175629</v>
      </c>
      <c r="Q200" s="28">
        <f t="shared" si="19"/>
        <v>-9.580865164898853</v>
      </c>
      <c r="R200">
        <f t="shared" si="20"/>
        <v>-1.368695023556979</v>
      </c>
    </row>
    <row r="201" spans="8:18" ht="12.75">
      <c r="H201" s="4">
        <v>200</v>
      </c>
      <c r="I201" s="5">
        <v>39647</v>
      </c>
      <c r="J201" s="6">
        <v>6.17</v>
      </c>
      <c r="K201">
        <v>21.13</v>
      </c>
      <c r="L201" s="6">
        <f t="shared" si="21"/>
        <v>21.253835441082465</v>
      </c>
      <c r="M201" s="25">
        <f t="shared" si="22"/>
        <v>1.416922362738831</v>
      </c>
      <c r="N201" s="28">
        <f t="shared" si="23"/>
        <v>14.833844725477661</v>
      </c>
      <c r="O201" s="28">
        <f t="shared" si="24"/>
        <v>-0.02626752330070481</v>
      </c>
      <c r="P201" s="6">
        <f t="shared" si="25"/>
        <v>-1.5760513980422886</v>
      </c>
      <c r="Q201" s="28">
        <f t="shared" si="19"/>
        <v>-9.828876021666417</v>
      </c>
      <c r="R201">
        <f t="shared" si="20"/>
        <v>-1.4041251459523454</v>
      </c>
    </row>
    <row r="202" spans="8:18" ht="12.75">
      <c r="H202" s="4">
        <v>201</v>
      </c>
      <c r="I202" s="5">
        <v>39648</v>
      </c>
      <c r="J202" s="6">
        <v>6.23</v>
      </c>
      <c r="K202">
        <v>20.97</v>
      </c>
      <c r="L202" s="6">
        <f t="shared" si="21"/>
        <v>21.069069601788247</v>
      </c>
      <c r="M202" s="25">
        <f t="shared" si="22"/>
        <v>1.4046046401192165</v>
      </c>
      <c r="N202" s="28">
        <f t="shared" si="23"/>
        <v>14.809209280238433</v>
      </c>
      <c r="O202" s="28">
        <f t="shared" si="24"/>
        <v>-0.02463544523922856</v>
      </c>
      <c r="P202" s="6">
        <f t="shared" si="25"/>
        <v>-1.4781267143537136</v>
      </c>
      <c r="Q202" s="28">
        <f aca="true" t="shared" si="26" ref="Q202:Q265">(N202-N195)*60</f>
        <v>-10.172050139589572</v>
      </c>
      <c r="R202">
        <f aca="true" t="shared" si="27" ref="R202:R265">Q202/7</f>
        <v>-1.4531500199413674</v>
      </c>
    </row>
    <row r="203" spans="8:18" ht="12.75">
      <c r="H203" s="4">
        <v>202</v>
      </c>
      <c r="I203" s="5">
        <v>39649</v>
      </c>
      <c r="J203" s="6">
        <v>6.3</v>
      </c>
      <c r="K203">
        <v>20.78</v>
      </c>
      <c r="L203" s="6">
        <f t="shared" si="21"/>
        <v>20.8504694434588</v>
      </c>
      <c r="M203" s="25">
        <f t="shared" si="22"/>
        <v>1.3900312962305865</v>
      </c>
      <c r="N203" s="28">
        <f t="shared" si="23"/>
        <v>14.780062592461173</v>
      </c>
      <c r="O203" s="28">
        <f t="shared" si="24"/>
        <v>-0.029146687777259928</v>
      </c>
      <c r="P203" s="6">
        <f t="shared" si="25"/>
        <v>-1.7488012666355957</v>
      </c>
      <c r="Q203" s="28">
        <f t="shared" si="26"/>
        <v>-10.6006252374074</v>
      </c>
      <c r="R203">
        <f t="shared" si="27"/>
        <v>-1.5143750339153428</v>
      </c>
    </row>
    <row r="204" spans="8:18" ht="12.75">
      <c r="H204" s="4">
        <v>203</v>
      </c>
      <c r="I204" s="5">
        <v>39650</v>
      </c>
      <c r="J204" s="6">
        <v>6.35</v>
      </c>
      <c r="K204">
        <v>20.6</v>
      </c>
      <c r="L204" s="6">
        <f t="shared" si="21"/>
        <v>20.64417312131813</v>
      </c>
      <c r="M204" s="25">
        <f t="shared" si="22"/>
        <v>1.3762782080878753</v>
      </c>
      <c r="N204" s="28">
        <f t="shared" si="23"/>
        <v>14.75255641617575</v>
      </c>
      <c r="O204" s="28">
        <f t="shared" si="24"/>
        <v>-0.027506176285422512</v>
      </c>
      <c r="P204" s="6">
        <f t="shared" si="25"/>
        <v>-1.6503705771253507</v>
      </c>
      <c r="Q204" s="28">
        <f t="shared" si="26"/>
        <v>-10.84105759090427</v>
      </c>
      <c r="R204">
        <f t="shared" si="27"/>
        <v>-1.5487225129863245</v>
      </c>
    </row>
    <row r="205" spans="8:18" ht="12.75">
      <c r="H205" s="4">
        <v>204</v>
      </c>
      <c r="I205" s="5">
        <v>39651</v>
      </c>
      <c r="J205" s="6">
        <v>6.38</v>
      </c>
      <c r="K205">
        <v>20.4</v>
      </c>
      <c r="L205" s="6">
        <f t="shared" si="21"/>
        <v>20.415851848520834</v>
      </c>
      <c r="M205" s="25">
        <f t="shared" si="22"/>
        <v>1.361056789901389</v>
      </c>
      <c r="N205" s="28">
        <f t="shared" si="23"/>
        <v>14.722113579802778</v>
      </c>
      <c r="O205" s="28">
        <f t="shared" si="24"/>
        <v>-0.030442836372971627</v>
      </c>
      <c r="P205" s="6">
        <f t="shared" si="25"/>
        <v>-1.8265701823782976</v>
      </c>
      <c r="Q205" s="28">
        <f t="shared" si="26"/>
        <v>-11.262379311822777</v>
      </c>
      <c r="R205">
        <f t="shared" si="27"/>
        <v>-1.6089113302603966</v>
      </c>
    </row>
    <row r="206" spans="8:18" ht="12.75">
      <c r="H206" s="4">
        <v>205</v>
      </c>
      <c r="I206" s="5">
        <v>39652</v>
      </c>
      <c r="J206" s="6">
        <v>6.42</v>
      </c>
      <c r="K206">
        <v>20.2</v>
      </c>
      <c r="L206" s="6">
        <f t="shared" si="21"/>
        <v>20.18845945492547</v>
      </c>
      <c r="M206" s="25">
        <f t="shared" si="22"/>
        <v>1.3458972969950314</v>
      </c>
      <c r="N206" s="28">
        <f t="shared" si="23"/>
        <v>14.691794593990062</v>
      </c>
      <c r="O206" s="28">
        <f t="shared" si="24"/>
        <v>-0.030318985812716193</v>
      </c>
      <c r="P206" s="6">
        <f t="shared" si="25"/>
        <v>-1.8191391487629716</v>
      </c>
      <c r="Q206" s="28">
        <f t="shared" si="26"/>
        <v>-11.68090090171578</v>
      </c>
      <c r="R206">
        <f t="shared" si="27"/>
        <v>-1.6687001288165402</v>
      </c>
    </row>
    <row r="207" spans="8:18" ht="12.75">
      <c r="H207" s="4">
        <v>206</v>
      </c>
      <c r="I207" s="5">
        <v>39653</v>
      </c>
      <c r="J207" s="6">
        <v>6.45</v>
      </c>
      <c r="K207">
        <v>20</v>
      </c>
      <c r="L207" s="6">
        <f t="shared" si="21"/>
        <v>19.961980484701556</v>
      </c>
      <c r="M207" s="25">
        <f t="shared" si="22"/>
        <v>1.3307986989801037</v>
      </c>
      <c r="N207" s="28">
        <f t="shared" si="23"/>
        <v>14.661597397960207</v>
      </c>
      <c r="O207" s="28">
        <f t="shared" si="24"/>
        <v>-0.030197196029854823</v>
      </c>
      <c r="P207" s="6">
        <f t="shared" si="25"/>
        <v>-1.8118317617912894</v>
      </c>
      <c r="Q207" s="28">
        <f t="shared" si="26"/>
        <v>-11.910891049089507</v>
      </c>
      <c r="R207">
        <f t="shared" si="27"/>
        <v>-1.7015558641556439</v>
      </c>
    </row>
    <row r="208" spans="8:18" ht="12.75">
      <c r="H208" s="4">
        <v>207</v>
      </c>
      <c r="I208" s="5">
        <v>39654</v>
      </c>
      <c r="J208" s="6">
        <v>6.47</v>
      </c>
      <c r="K208">
        <v>19.78</v>
      </c>
      <c r="L208" s="6">
        <f t="shared" si="21"/>
        <v>19.713890486126836</v>
      </c>
      <c r="M208" s="25">
        <f t="shared" si="22"/>
        <v>1.3142593657417891</v>
      </c>
      <c r="N208" s="28">
        <f t="shared" si="23"/>
        <v>14.628518731483577</v>
      </c>
      <c r="O208" s="28">
        <f t="shared" si="24"/>
        <v>-0.03307866647663005</v>
      </c>
      <c r="P208" s="6">
        <f t="shared" si="25"/>
        <v>-1.9847199885978029</v>
      </c>
      <c r="Q208" s="28">
        <f t="shared" si="26"/>
        <v>-12.319559639645021</v>
      </c>
      <c r="R208">
        <f t="shared" si="27"/>
        <v>-1.7599370913778603</v>
      </c>
    </row>
    <row r="209" spans="8:18" ht="12.75">
      <c r="H209" s="4">
        <v>208</v>
      </c>
      <c r="I209" s="5">
        <v>39655</v>
      </c>
      <c r="J209" s="6">
        <v>6.47</v>
      </c>
      <c r="K209">
        <v>19.57</v>
      </c>
      <c r="L209" s="6">
        <f t="shared" si="21"/>
        <v>19.478072904331192</v>
      </c>
      <c r="M209" s="25">
        <f t="shared" si="22"/>
        <v>1.2985381936220795</v>
      </c>
      <c r="N209" s="28">
        <f t="shared" si="23"/>
        <v>14.597076387244158</v>
      </c>
      <c r="O209" s="28">
        <f t="shared" si="24"/>
        <v>-0.031442344239419384</v>
      </c>
      <c r="P209" s="6">
        <f t="shared" si="25"/>
        <v>-1.886540654365163</v>
      </c>
      <c r="Q209" s="28">
        <f t="shared" si="26"/>
        <v>-12.72797357965647</v>
      </c>
      <c r="R209">
        <f t="shared" si="27"/>
        <v>-1.8182819399509245</v>
      </c>
    </row>
    <row r="210" spans="8:18" ht="12.75">
      <c r="H210" s="4">
        <v>209</v>
      </c>
      <c r="I210" s="5">
        <v>39656</v>
      </c>
      <c r="J210" s="6">
        <v>6.45</v>
      </c>
      <c r="K210">
        <v>19.35</v>
      </c>
      <c r="L210" s="6">
        <f t="shared" si="21"/>
        <v>19.232050112607237</v>
      </c>
      <c r="M210" s="25">
        <f t="shared" si="22"/>
        <v>1.2821366741738158</v>
      </c>
      <c r="N210" s="28">
        <f t="shared" si="23"/>
        <v>14.564273348347632</v>
      </c>
      <c r="O210" s="28">
        <f t="shared" si="24"/>
        <v>-0.03280303889652636</v>
      </c>
      <c r="P210" s="6">
        <f t="shared" si="25"/>
        <v>-1.9681823337915816</v>
      </c>
      <c r="Q210" s="28">
        <f t="shared" si="26"/>
        <v>-12.947354646812457</v>
      </c>
      <c r="R210">
        <f t="shared" si="27"/>
        <v>-1.8496220924017794</v>
      </c>
    </row>
    <row r="211" spans="8:18" ht="12.75">
      <c r="H211" s="4">
        <v>210</v>
      </c>
      <c r="I211" s="5">
        <v>39657</v>
      </c>
      <c r="J211" s="6">
        <v>6.45</v>
      </c>
      <c r="K211">
        <v>19.13</v>
      </c>
      <c r="L211" s="6">
        <f t="shared" si="21"/>
        <v>18.98705642448548</v>
      </c>
      <c r="M211" s="25">
        <f t="shared" si="22"/>
        <v>1.2658037616323654</v>
      </c>
      <c r="N211" s="28">
        <f t="shared" si="23"/>
        <v>14.53160752326473</v>
      </c>
      <c r="O211" s="28">
        <f t="shared" si="24"/>
        <v>-0.03266582508290128</v>
      </c>
      <c r="P211" s="6">
        <f t="shared" si="25"/>
        <v>-1.9599495049740767</v>
      </c>
      <c r="Q211" s="28">
        <f t="shared" si="26"/>
        <v>-13.256933574661183</v>
      </c>
      <c r="R211">
        <f t="shared" si="27"/>
        <v>-1.8938476535230262</v>
      </c>
    </row>
    <row r="212" spans="8:18" ht="12.75">
      <c r="H212" s="4">
        <v>211</v>
      </c>
      <c r="I212" s="5">
        <v>39658</v>
      </c>
      <c r="J212" s="6">
        <v>6.42</v>
      </c>
      <c r="K212">
        <v>18.9</v>
      </c>
      <c r="L212" s="6">
        <f t="shared" si="21"/>
        <v>18.732006508069862</v>
      </c>
      <c r="M212" s="25">
        <f t="shared" si="22"/>
        <v>1.2488004338713241</v>
      </c>
      <c r="N212" s="28">
        <f t="shared" si="23"/>
        <v>14.497600867742648</v>
      </c>
      <c r="O212" s="28">
        <f t="shared" si="24"/>
        <v>-0.034006655522082596</v>
      </c>
      <c r="P212" s="6">
        <f t="shared" si="25"/>
        <v>-2.0403993313249558</v>
      </c>
      <c r="Q212" s="28">
        <f t="shared" si="26"/>
        <v>-13.47076272360784</v>
      </c>
      <c r="R212">
        <f t="shared" si="27"/>
        <v>-1.92439467480112</v>
      </c>
    </row>
    <row r="213" spans="8:18" ht="12.75">
      <c r="H213" s="4">
        <v>212</v>
      </c>
      <c r="I213" s="5">
        <v>39659</v>
      </c>
      <c r="J213" s="6">
        <v>6.38</v>
      </c>
      <c r="K213">
        <v>18.67</v>
      </c>
      <c r="L213" s="6">
        <f t="shared" si="21"/>
        <v>18.47803955605376</v>
      </c>
      <c r="M213" s="25">
        <f t="shared" si="22"/>
        <v>1.2318693037369173</v>
      </c>
      <c r="N213" s="28">
        <f t="shared" si="23"/>
        <v>14.463738607473834</v>
      </c>
      <c r="O213" s="28">
        <f t="shared" si="24"/>
        <v>-0.03386226026881367</v>
      </c>
      <c r="P213" s="6">
        <f t="shared" si="25"/>
        <v>-2.0317356161288203</v>
      </c>
      <c r="Q213" s="28">
        <f t="shared" si="26"/>
        <v>-13.68335919097369</v>
      </c>
      <c r="R213">
        <f t="shared" si="27"/>
        <v>-1.954765598710527</v>
      </c>
    </row>
    <row r="214" spans="8:18" ht="12.75">
      <c r="H214" s="4">
        <v>213</v>
      </c>
      <c r="I214" s="5">
        <v>39660</v>
      </c>
      <c r="J214" s="6">
        <v>6.33</v>
      </c>
      <c r="K214">
        <v>18.42</v>
      </c>
      <c r="L214" s="6">
        <f t="shared" si="21"/>
        <v>18.20319254925523</v>
      </c>
      <c r="M214" s="25">
        <f t="shared" si="22"/>
        <v>1.2135461699503487</v>
      </c>
      <c r="N214" s="28">
        <f t="shared" si="23"/>
        <v>14.427092339900698</v>
      </c>
      <c r="O214" s="28">
        <f t="shared" si="24"/>
        <v>-0.03664626757313627</v>
      </c>
      <c r="P214" s="6">
        <f t="shared" si="25"/>
        <v>-2.1987760543881762</v>
      </c>
      <c r="Q214" s="28">
        <f t="shared" si="26"/>
        <v>-14.070303483570576</v>
      </c>
      <c r="R214">
        <f t="shared" si="27"/>
        <v>-2.0100433547957968</v>
      </c>
    </row>
    <row r="215" spans="8:18" ht="12.75">
      <c r="H215" s="4">
        <v>214</v>
      </c>
      <c r="I215" s="5">
        <v>39661</v>
      </c>
      <c r="J215" s="6">
        <v>6.28</v>
      </c>
      <c r="K215">
        <v>18.17</v>
      </c>
      <c r="L215" s="6">
        <f t="shared" si="21"/>
        <v>17.92957419935209</v>
      </c>
      <c r="M215" s="25">
        <f t="shared" si="22"/>
        <v>1.1953049466234726</v>
      </c>
      <c r="N215" s="28">
        <f t="shared" si="23"/>
        <v>14.390609893246946</v>
      </c>
      <c r="O215" s="28">
        <f t="shared" si="24"/>
        <v>-0.036482446653751666</v>
      </c>
      <c r="P215" s="6">
        <f t="shared" si="25"/>
        <v>-2.1889467992251</v>
      </c>
      <c r="Q215" s="28">
        <f t="shared" si="26"/>
        <v>-14.274530294197874</v>
      </c>
      <c r="R215">
        <f t="shared" si="27"/>
        <v>-2.039218613456839</v>
      </c>
    </row>
    <row r="216" spans="8:18" ht="12.75">
      <c r="H216" s="4">
        <v>215</v>
      </c>
      <c r="I216" s="5">
        <v>39662</v>
      </c>
      <c r="J216" s="6">
        <v>6.22</v>
      </c>
      <c r="K216">
        <v>17.92</v>
      </c>
      <c r="L216" s="6">
        <f t="shared" si="21"/>
        <v>17.657158747989286</v>
      </c>
      <c r="M216" s="25">
        <f t="shared" si="22"/>
        <v>1.177143916532619</v>
      </c>
      <c r="N216" s="28">
        <f t="shared" si="23"/>
        <v>14.354287833065237</v>
      </c>
      <c r="O216" s="28">
        <f t="shared" si="24"/>
        <v>-0.03632206018170869</v>
      </c>
      <c r="P216" s="6">
        <f t="shared" si="25"/>
        <v>-2.1793236109025216</v>
      </c>
      <c r="Q216" s="28">
        <f t="shared" si="26"/>
        <v>-14.567313250735232</v>
      </c>
      <c r="R216">
        <f t="shared" si="27"/>
        <v>-2.081044750105033</v>
      </c>
    </row>
    <row r="217" spans="8:18" ht="12.75">
      <c r="H217" s="4">
        <v>216</v>
      </c>
      <c r="I217" s="5">
        <v>39663</v>
      </c>
      <c r="J217" s="6">
        <v>6.15</v>
      </c>
      <c r="K217">
        <v>17.67</v>
      </c>
      <c r="L217" s="6">
        <f t="shared" si="21"/>
        <v>17.38592091143183</v>
      </c>
      <c r="M217" s="25">
        <f t="shared" si="22"/>
        <v>1.1590613940954553</v>
      </c>
      <c r="N217" s="28">
        <f t="shared" si="23"/>
        <v>14.31812278819091</v>
      </c>
      <c r="O217" s="28">
        <f t="shared" si="24"/>
        <v>-0.036165044874326924</v>
      </c>
      <c r="P217" s="6">
        <f t="shared" si="25"/>
        <v>-2.1699026924596154</v>
      </c>
      <c r="Q217" s="28">
        <f t="shared" si="26"/>
        <v>-14.769033609403266</v>
      </c>
      <c r="R217">
        <f t="shared" si="27"/>
        <v>-2.1098619442004667</v>
      </c>
    </row>
    <row r="218" spans="8:18" ht="12.75">
      <c r="H218" s="4">
        <v>217</v>
      </c>
      <c r="I218" s="5">
        <v>39664</v>
      </c>
      <c r="J218" s="6">
        <v>6.07</v>
      </c>
      <c r="K218">
        <v>17.4</v>
      </c>
      <c r="L218" s="6">
        <f t="shared" si="21"/>
        <v>17.09427812906577</v>
      </c>
      <c r="M218" s="25">
        <f t="shared" si="22"/>
        <v>1.139618541937718</v>
      </c>
      <c r="N218" s="28">
        <f t="shared" si="23"/>
        <v>14.279237083875437</v>
      </c>
      <c r="O218" s="28">
        <f t="shared" si="24"/>
        <v>-0.038885704315474</v>
      </c>
      <c r="P218" s="6">
        <f t="shared" si="25"/>
        <v>-2.33314225892844</v>
      </c>
      <c r="Q218" s="28">
        <f t="shared" si="26"/>
        <v>-15.14222636335763</v>
      </c>
      <c r="R218">
        <f t="shared" si="27"/>
        <v>-2.1631751947653757</v>
      </c>
    </row>
    <row r="219" spans="8:18" ht="12.75">
      <c r="H219" s="4">
        <v>218</v>
      </c>
      <c r="I219" s="5">
        <v>39665</v>
      </c>
      <c r="J219" s="6">
        <v>5.97</v>
      </c>
      <c r="K219">
        <v>17.13</v>
      </c>
      <c r="L219" s="6">
        <f t="shared" si="21"/>
        <v>16.803949279417306</v>
      </c>
      <c r="M219" s="25">
        <f t="shared" si="22"/>
        <v>1.1202632852944872</v>
      </c>
      <c r="N219" s="28">
        <f t="shared" si="23"/>
        <v>14.240526570588974</v>
      </c>
      <c r="O219" s="28">
        <f t="shared" si="24"/>
        <v>-0.038710513286462245</v>
      </c>
      <c r="P219" s="6">
        <f t="shared" si="25"/>
        <v>-2.3226307971877347</v>
      </c>
      <c r="Q219" s="28">
        <f t="shared" si="26"/>
        <v>-15.424457829220408</v>
      </c>
      <c r="R219">
        <f t="shared" si="27"/>
        <v>-2.2034939756029153</v>
      </c>
    </row>
    <row r="220" spans="8:18" ht="12.75">
      <c r="H220" s="4">
        <v>219</v>
      </c>
      <c r="I220" s="5">
        <v>39666</v>
      </c>
      <c r="J220" s="6">
        <v>5.87</v>
      </c>
      <c r="K220">
        <v>16.87</v>
      </c>
      <c r="L220" s="6">
        <f t="shared" si="21"/>
        <v>16.525587081175217</v>
      </c>
      <c r="M220" s="25">
        <f t="shared" si="22"/>
        <v>1.101705805411681</v>
      </c>
      <c r="N220" s="28">
        <f t="shared" si="23"/>
        <v>14.203411610823363</v>
      </c>
      <c r="O220" s="28">
        <f t="shared" si="24"/>
        <v>-0.037114959765611744</v>
      </c>
      <c r="P220" s="6">
        <f t="shared" si="25"/>
        <v>-2.2268975859367046</v>
      </c>
      <c r="Q220" s="28">
        <f t="shared" si="26"/>
        <v>-15.619619799028293</v>
      </c>
      <c r="R220">
        <f t="shared" si="27"/>
        <v>-2.231374257004042</v>
      </c>
    </row>
    <row r="221" spans="8:18" ht="12.75">
      <c r="H221" s="4">
        <v>220</v>
      </c>
      <c r="I221" s="5">
        <v>39667</v>
      </c>
      <c r="J221" s="6">
        <v>5.75</v>
      </c>
      <c r="K221">
        <v>16.6</v>
      </c>
      <c r="L221" s="6">
        <f t="shared" si="21"/>
        <v>16.237750412517283</v>
      </c>
      <c r="M221" s="25">
        <f t="shared" si="22"/>
        <v>1.0825166941678188</v>
      </c>
      <c r="N221" s="28">
        <f t="shared" si="23"/>
        <v>14.165033388335637</v>
      </c>
      <c r="O221" s="28">
        <f t="shared" si="24"/>
        <v>-0.03837822248772582</v>
      </c>
      <c r="P221" s="6">
        <f t="shared" si="25"/>
        <v>-2.3026933492635493</v>
      </c>
      <c r="Q221" s="28">
        <f t="shared" si="26"/>
        <v>-15.723537093903666</v>
      </c>
      <c r="R221">
        <f t="shared" si="27"/>
        <v>-2.246219584843381</v>
      </c>
    </row>
    <row r="222" spans="8:18" ht="12.75">
      <c r="H222" s="4">
        <v>221</v>
      </c>
      <c r="I222" s="5">
        <v>39668</v>
      </c>
      <c r="J222" s="6">
        <v>5.63</v>
      </c>
      <c r="K222">
        <v>16.32</v>
      </c>
      <c r="L222" s="6">
        <f t="shared" si="21"/>
        <v>15.940548083096834</v>
      </c>
      <c r="M222" s="25">
        <f t="shared" si="22"/>
        <v>1.062703205539789</v>
      </c>
      <c r="N222" s="28">
        <f t="shared" si="23"/>
        <v>14.125406411079577</v>
      </c>
      <c r="O222" s="28">
        <f t="shared" si="24"/>
        <v>-0.03962697725605935</v>
      </c>
      <c r="P222" s="6">
        <f t="shared" si="25"/>
        <v>-2.377618635363561</v>
      </c>
      <c r="Q222" s="28">
        <f t="shared" si="26"/>
        <v>-15.912208930042127</v>
      </c>
      <c r="R222">
        <f t="shared" si="27"/>
        <v>-2.2731727042917322</v>
      </c>
    </row>
    <row r="223" spans="8:18" ht="12.75">
      <c r="H223" s="4">
        <v>222</v>
      </c>
      <c r="I223" s="5">
        <v>39669</v>
      </c>
      <c r="J223" s="6">
        <v>5.5</v>
      </c>
      <c r="K223">
        <v>16.03</v>
      </c>
      <c r="L223" s="6">
        <f t="shared" si="21"/>
        <v>15.634087890452758</v>
      </c>
      <c r="M223" s="25">
        <f t="shared" si="22"/>
        <v>1.042272526030184</v>
      </c>
      <c r="N223" s="28">
        <f t="shared" si="23"/>
        <v>14.084545052060367</v>
      </c>
      <c r="O223" s="28">
        <f t="shared" si="24"/>
        <v>-0.0408613590192104</v>
      </c>
      <c r="P223" s="6">
        <f t="shared" si="25"/>
        <v>-2.451681541152624</v>
      </c>
      <c r="Q223" s="28">
        <f t="shared" si="26"/>
        <v>-16.18456686029223</v>
      </c>
      <c r="R223">
        <f t="shared" si="27"/>
        <v>-2.312080980041747</v>
      </c>
    </row>
    <row r="224" spans="8:18" ht="12.75">
      <c r="H224" s="4">
        <v>223</v>
      </c>
      <c r="I224" s="5">
        <v>39670</v>
      </c>
      <c r="J224" s="6">
        <v>5.35</v>
      </c>
      <c r="K224">
        <v>15.75</v>
      </c>
      <c r="L224" s="6">
        <f t="shared" si="21"/>
        <v>15.339472925534935</v>
      </c>
      <c r="M224" s="25">
        <f t="shared" si="22"/>
        <v>1.0226315283689957</v>
      </c>
      <c r="N224" s="28">
        <f t="shared" si="23"/>
        <v>14.04526305673799</v>
      </c>
      <c r="O224" s="28">
        <f t="shared" si="24"/>
        <v>-0.03928199532237642</v>
      </c>
      <c r="P224" s="6">
        <f t="shared" si="25"/>
        <v>-2.356919719342585</v>
      </c>
      <c r="Q224" s="28">
        <f t="shared" si="26"/>
        <v>-16.3715838871752</v>
      </c>
      <c r="R224">
        <f t="shared" si="27"/>
        <v>-2.3387976981678853</v>
      </c>
    </row>
    <row r="225" spans="8:18" ht="12.75">
      <c r="H225" s="4">
        <v>224</v>
      </c>
      <c r="I225" s="5">
        <v>39671</v>
      </c>
      <c r="J225" s="6">
        <v>5.2</v>
      </c>
      <c r="K225">
        <v>15.45</v>
      </c>
      <c r="L225" s="6">
        <f t="shared" si="21"/>
        <v>15.025171801030396</v>
      </c>
      <c r="M225" s="25">
        <f t="shared" si="22"/>
        <v>1.001678120068693</v>
      </c>
      <c r="N225" s="28">
        <f t="shared" si="23"/>
        <v>14.003356240137386</v>
      </c>
      <c r="O225" s="28">
        <f t="shared" si="24"/>
        <v>-0.04190681660060491</v>
      </c>
      <c r="P225" s="6">
        <f t="shared" si="25"/>
        <v>-2.5144089960362948</v>
      </c>
      <c r="Q225" s="28">
        <f t="shared" si="26"/>
        <v>-16.552850624283053</v>
      </c>
      <c r="R225">
        <f t="shared" si="27"/>
        <v>-2.3646929463261506</v>
      </c>
    </row>
    <row r="226" spans="8:18" ht="12.75">
      <c r="H226" s="4">
        <v>225</v>
      </c>
      <c r="I226" s="5">
        <v>39672</v>
      </c>
      <c r="J226" s="6">
        <v>5.03</v>
      </c>
      <c r="K226">
        <v>15.17</v>
      </c>
      <c r="L226" s="6">
        <f t="shared" si="21"/>
        <v>14.733059506032982</v>
      </c>
      <c r="M226" s="25">
        <f t="shared" si="22"/>
        <v>0.9822039670688655</v>
      </c>
      <c r="N226" s="28">
        <f t="shared" si="23"/>
        <v>13.96440793413773</v>
      </c>
      <c r="O226" s="28">
        <f t="shared" si="24"/>
        <v>-0.038948305999655375</v>
      </c>
      <c r="P226" s="6">
        <f t="shared" si="25"/>
        <v>-2.3368983599793225</v>
      </c>
      <c r="Q226" s="28">
        <f t="shared" si="26"/>
        <v>-16.56711818707464</v>
      </c>
      <c r="R226">
        <f t="shared" si="27"/>
        <v>-2.3667311695820916</v>
      </c>
    </row>
    <row r="227" spans="8:18" ht="12.75">
      <c r="H227" s="4">
        <v>226</v>
      </c>
      <c r="I227" s="5">
        <v>39673</v>
      </c>
      <c r="J227" s="6">
        <v>4.87</v>
      </c>
      <c r="K227">
        <v>14.87</v>
      </c>
      <c r="L227" s="6">
        <f t="shared" si="21"/>
        <v>14.421371454461193</v>
      </c>
      <c r="M227" s="25">
        <f t="shared" si="22"/>
        <v>0.9614247636307461</v>
      </c>
      <c r="N227" s="28">
        <f t="shared" si="23"/>
        <v>13.922849527261492</v>
      </c>
      <c r="O227" s="28">
        <f t="shared" si="24"/>
        <v>-0.0415584068762378</v>
      </c>
      <c r="P227" s="6">
        <f t="shared" si="25"/>
        <v>-2.493504412574268</v>
      </c>
      <c r="Q227" s="28">
        <f t="shared" si="26"/>
        <v>-16.833725013712204</v>
      </c>
      <c r="R227">
        <f t="shared" si="27"/>
        <v>-2.4048178591017435</v>
      </c>
    </row>
    <row r="228" spans="8:18" ht="12.75">
      <c r="H228" s="4">
        <v>227</v>
      </c>
      <c r="I228" s="5">
        <v>39674</v>
      </c>
      <c r="J228" s="6">
        <v>4.68</v>
      </c>
      <c r="K228">
        <v>14.55</v>
      </c>
      <c r="L228" s="6">
        <f t="shared" si="21"/>
        <v>14.09033520904826</v>
      </c>
      <c r="M228" s="25">
        <f t="shared" si="22"/>
        <v>0.9393556806032173</v>
      </c>
      <c r="N228" s="28">
        <f t="shared" si="23"/>
        <v>13.878711361206435</v>
      </c>
      <c r="O228" s="28">
        <f t="shared" si="24"/>
        <v>-0.04413816605505794</v>
      </c>
      <c r="P228" s="6">
        <f t="shared" si="25"/>
        <v>-2.648289963303476</v>
      </c>
      <c r="Q228" s="28">
        <f t="shared" si="26"/>
        <v>-17.17932162775213</v>
      </c>
      <c r="R228">
        <f t="shared" si="27"/>
        <v>-2.4541888039645903</v>
      </c>
    </row>
    <row r="229" spans="8:18" ht="12.75">
      <c r="H229" s="4">
        <v>228</v>
      </c>
      <c r="I229" s="5">
        <v>39675</v>
      </c>
      <c r="J229" s="6">
        <v>4.48</v>
      </c>
      <c r="K229">
        <v>14.25</v>
      </c>
      <c r="L229" s="6">
        <f t="shared" si="21"/>
        <v>13.78129340486313</v>
      </c>
      <c r="M229" s="25">
        <f t="shared" si="22"/>
        <v>0.918752893657542</v>
      </c>
      <c r="N229" s="28">
        <f t="shared" si="23"/>
        <v>13.837505787315084</v>
      </c>
      <c r="O229" s="28">
        <f t="shared" si="24"/>
        <v>-0.041205573891350156</v>
      </c>
      <c r="P229" s="6">
        <f t="shared" si="25"/>
        <v>-2.4723344334810093</v>
      </c>
      <c r="Q229" s="28">
        <f t="shared" si="26"/>
        <v>-17.27403742586958</v>
      </c>
      <c r="R229">
        <f t="shared" si="27"/>
        <v>-2.467719632267083</v>
      </c>
    </row>
    <row r="230" spans="8:18" ht="12.75">
      <c r="H230" s="4">
        <v>229</v>
      </c>
      <c r="I230" s="5">
        <v>39676</v>
      </c>
      <c r="J230" s="6">
        <v>4.28</v>
      </c>
      <c r="K230">
        <v>13.93</v>
      </c>
      <c r="L230" s="6">
        <f t="shared" si="21"/>
        <v>13.45300099614905</v>
      </c>
      <c r="M230" s="25">
        <f t="shared" si="22"/>
        <v>0.8968667330766034</v>
      </c>
      <c r="N230" s="28">
        <f t="shared" si="23"/>
        <v>13.793733466153206</v>
      </c>
      <c r="O230" s="28">
        <f t="shared" si="24"/>
        <v>-0.043772321161878125</v>
      </c>
      <c r="P230" s="6">
        <f t="shared" si="25"/>
        <v>-2.6263392697126875</v>
      </c>
      <c r="Q230" s="28">
        <f t="shared" si="26"/>
        <v>-17.448695154429643</v>
      </c>
      <c r="R230">
        <f t="shared" si="27"/>
        <v>-2.4926707363470917</v>
      </c>
    </row>
    <row r="231" spans="8:18" ht="12.75">
      <c r="H231" s="4">
        <v>230</v>
      </c>
      <c r="I231" s="5">
        <v>39677</v>
      </c>
      <c r="J231" s="6">
        <v>4.08</v>
      </c>
      <c r="K231">
        <v>13.62</v>
      </c>
      <c r="L231" s="6">
        <f t="shared" si="21"/>
        <v>13.136261035746132</v>
      </c>
      <c r="M231" s="25">
        <f t="shared" si="22"/>
        <v>0.8757507357164088</v>
      </c>
      <c r="N231" s="28">
        <f t="shared" si="23"/>
        <v>13.751501471432817</v>
      </c>
      <c r="O231" s="28">
        <f t="shared" si="24"/>
        <v>-0.042231994720388855</v>
      </c>
      <c r="P231" s="6">
        <f t="shared" si="25"/>
        <v>-2.5339196832233313</v>
      </c>
      <c r="Q231" s="28">
        <f t="shared" si="26"/>
        <v>-17.62569511831039</v>
      </c>
      <c r="R231">
        <f t="shared" si="27"/>
        <v>-2.5179564454729126</v>
      </c>
    </row>
    <row r="232" spans="8:18" ht="12.75">
      <c r="H232" s="4">
        <v>231</v>
      </c>
      <c r="I232" s="5">
        <v>39678</v>
      </c>
      <c r="J232" s="6">
        <v>3.87</v>
      </c>
      <c r="K232">
        <v>13.3</v>
      </c>
      <c r="L232" s="6">
        <f t="shared" si="21"/>
        <v>12.810599595217084</v>
      </c>
      <c r="M232" s="25">
        <f t="shared" si="22"/>
        <v>0.8540399730144723</v>
      </c>
      <c r="N232" s="28">
        <f t="shared" si="23"/>
        <v>13.708079946028946</v>
      </c>
      <c r="O232" s="28">
        <f t="shared" si="24"/>
        <v>-0.0434215254038719</v>
      </c>
      <c r="P232" s="6">
        <f t="shared" si="25"/>
        <v>-2.605291524232314</v>
      </c>
      <c r="Q232" s="28">
        <f t="shared" si="26"/>
        <v>-17.71657764650641</v>
      </c>
      <c r="R232">
        <f t="shared" si="27"/>
        <v>-2.5309396637866297</v>
      </c>
    </row>
    <row r="233" spans="8:18" ht="12.75">
      <c r="H233" s="4">
        <v>232</v>
      </c>
      <c r="I233" s="5">
        <v>39679</v>
      </c>
      <c r="J233" s="6">
        <v>3.63</v>
      </c>
      <c r="K233">
        <v>12.98</v>
      </c>
      <c r="L233" s="6">
        <f t="shared" si="21"/>
        <v>12.486215651813637</v>
      </c>
      <c r="M233" s="25">
        <f t="shared" si="22"/>
        <v>0.8324143767875758</v>
      </c>
      <c r="N233" s="28">
        <f t="shared" si="23"/>
        <v>13.66482875357515</v>
      </c>
      <c r="O233" s="28">
        <f t="shared" si="24"/>
        <v>-0.04325119245379483</v>
      </c>
      <c r="P233" s="6">
        <f t="shared" si="25"/>
        <v>-2.5950715472276897</v>
      </c>
      <c r="Q233" s="28">
        <f t="shared" si="26"/>
        <v>-17.974750833754776</v>
      </c>
      <c r="R233">
        <f t="shared" si="27"/>
        <v>-2.567821547679254</v>
      </c>
    </row>
    <row r="234" spans="8:18" ht="12.75">
      <c r="H234" s="4">
        <v>233</v>
      </c>
      <c r="I234" s="5">
        <v>39680</v>
      </c>
      <c r="J234" s="6">
        <v>3.4</v>
      </c>
      <c r="K234">
        <v>12.65</v>
      </c>
      <c r="L234" s="6">
        <f t="shared" si="21"/>
        <v>12.152991720714114</v>
      </c>
      <c r="M234" s="25">
        <f t="shared" si="22"/>
        <v>0.8101994480476076</v>
      </c>
      <c r="N234" s="28">
        <f t="shared" si="23"/>
        <v>13.620398896095216</v>
      </c>
      <c r="O234" s="28">
        <f t="shared" si="24"/>
        <v>-0.04442985747993511</v>
      </c>
      <c r="P234" s="6">
        <f t="shared" si="25"/>
        <v>-2.6657914487961065</v>
      </c>
      <c r="Q234" s="28">
        <f t="shared" si="26"/>
        <v>-18.147037869976614</v>
      </c>
      <c r="R234">
        <f t="shared" si="27"/>
        <v>-2.5924339814252306</v>
      </c>
    </row>
    <row r="235" spans="8:18" ht="12.75">
      <c r="H235" s="4">
        <v>234</v>
      </c>
      <c r="I235" s="5">
        <v>39681</v>
      </c>
      <c r="J235" s="6">
        <v>3.17</v>
      </c>
      <c r="K235">
        <v>12.32</v>
      </c>
      <c r="L235" s="6">
        <f t="shared" si="21"/>
        <v>11.821043427559118</v>
      </c>
      <c r="M235" s="25">
        <f t="shared" si="22"/>
        <v>0.7880695618372745</v>
      </c>
      <c r="N235" s="28">
        <f t="shared" si="23"/>
        <v>13.57613912367455</v>
      </c>
      <c r="O235" s="28">
        <f t="shared" si="24"/>
        <v>-0.044259772420666366</v>
      </c>
      <c r="P235" s="6">
        <f t="shared" si="25"/>
        <v>-2.655586345239982</v>
      </c>
      <c r="Q235" s="28">
        <f t="shared" si="26"/>
        <v>-18.15433425191312</v>
      </c>
      <c r="R235">
        <f t="shared" si="27"/>
        <v>-2.5934763217018744</v>
      </c>
    </row>
    <row r="236" spans="8:18" ht="12.75">
      <c r="H236" s="4">
        <v>235</v>
      </c>
      <c r="I236" s="5">
        <v>39682</v>
      </c>
      <c r="J236" s="6">
        <v>2.92</v>
      </c>
      <c r="K236">
        <v>11.98</v>
      </c>
      <c r="L236" s="6">
        <f t="shared" si="21"/>
        <v>11.480326950978561</v>
      </c>
      <c r="M236" s="25">
        <f t="shared" si="22"/>
        <v>0.7653551300652375</v>
      </c>
      <c r="N236" s="28">
        <f t="shared" si="23"/>
        <v>13.530710260130475</v>
      </c>
      <c r="O236" s="28">
        <f t="shared" si="24"/>
        <v>-0.045428863544074716</v>
      </c>
      <c r="P236" s="6">
        <f t="shared" si="25"/>
        <v>-2.725731812644483</v>
      </c>
      <c r="Q236" s="28">
        <f t="shared" si="26"/>
        <v>-18.407731631076594</v>
      </c>
      <c r="R236">
        <f t="shared" si="27"/>
        <v>-2.6296759472966564</v>
      </c>
    </row>
    <row r="237" spans="8:18" ht="12.75">
      <c r="H237" s="4">
        <v>236</v>
      </c>
      <c r="I237" s="5">
        <v>39683</v>
      </c>
      <c r="J237" s="6">
        <v>2.65</v>
      </c>
      <c r="K237">
        <v>11.65</v>
      </c>
      <c r="L237" s="6">
        <f t="shared" si="21"/>
        <v>11.150843067829019</v>
      </c>
      <c r="M237" s="25">
        <f t="shared" si="22"/>
        <v>0.743389537855268</v>
      </c>
      <c r="N237" s="28">
        <f t="shared" si="23"/>
        <v>13.486779075710537</v>
      </c>
      <c r="O237" s="28">
        <f t="shared" si="24"/>
        <v>-0.04393118441993771</v>
      </c>
      <c r="P237" s="6">
        <f t="shared" si="25"/>
        <v>-2.6358710651962625</v>
      </c>
      <c r="Q237" s="28">
        <f t="shared" si="26"/>
        <v>-18.41726342656017</v>
      </c>
      <c r="R237">
        <f t="shared" si="27"/>
        <v>-2.6310376323657385</v>
      </c>
    </row>
    <row r="238" spans="8:18" ht="12.75">
      <c r="H238" s="4">
        <v>237</v>
      </c>
      <c r="I238" s="5">
        <v>39684</v>
      </c>
      <c r="J238" s="6">
        <v>2.47</v>
      </c>
      <c r="K238">
        <v>11.32</v>
      </c>
      <c r="L238" s="6">
        <f t="shared" si="21"/>
        <v>10.822512539285016</v>
      </c>
      <c r="M238" s="25">
        <f t="shared" si="22"/>
        <v>0.7215008359523344</v>
      </c>
      <c r="N238" s="28">
        <f t="shared" si="23"/>
        <v>13.44300167190467</v>
      </c>
      <c r="O238" s="28">
        <f t="shared" si="24"/>
        <v>-0.043777403805867365</v>
      </c>
      <c r="P238" s="6">
        <f t="shared" si="25"/>
        <v>-2.626644228352042</v>
      </c>
      <c r="Q238" s="28">
        <f t="shared" si="26"/>
        <v>-18.50998797168888</v>
      </c>
      <c r="R238">
        <f t="shared" si="27"/>
        <v>-2.644283995955554</v>
      </c>
    </row>
    <row r="239" spans="8:18" ht="12.75">
      <c r="H239" s="4">
        <v>238</v>
      </c>
      <c r="I239" s="5">
        <v>39685</v>
      </c>
      <c r="J239" s="6">
        <v>2.12</v>
      </c>
      <c r="K239">
        <v>10.97</v>
      </c>
      <c r="L239" s="6">
        <f t="shared" si="21"/>
        <v>10.475499991045192</v>
      </c>
      <c r="M239" s="25">
        <f t="shared" si="22"/>
        <v>0.6983666660696795</v>
      </c>
      <c r="N239" s="28">
        <f t="shared" si="23"/>
        <v>13.396733332139359</v>
      </c>
      <c r="O239" s="28">
        <f t="shared" si="24"/>
        <v>-0.04626833976531053</v>
      </c>
      <c r="P239" s="6">
        <f t="shared" si="25"/>
        <v>-2.7761003859186317</v>
      </c>
      <c r="Q239" s="28">
        <f t="shared" si="26"/>
        <v>-18.680796833375197</v>
      </c>
      <c r="R239">
        <f t="shared" si="27"/>
        <v>-2.6686852619107424</v>
      </c>
    </row>
    <row r="240" spans="8:18" ht="12.75">
      <c r="H240" s="4">
        <v>239</v>
      </c>
      <c r="I240" s="5">
        <v>39686</v>
      </c>
      <c r="J240" s="6">
        <v>1.83</v>
      </c>
      <c r="K240">
        <v>10.63</v>
      </c>
      <c r="L240" s="6">
        <f t="shared" si="21"/>
        <v>10.139558860476326</v>
      </c>
      <c r="M240" s="25">
        <f t="shared" si="22"/>
        <v>0.6759705906984217</v>
      </c>
      <c r="N240" s="28">
        <f t="shared" si="23"/>
        <v>13.351941181396842</v>
      </c>
      <c r="O240" s="28">
        <f t="shared" si="24"/>
        <v>-0.04479215074251641</v>
      </c>
      <c r="P240" s="6">
        <f t="shared" si="25"/>
        <v>-2.6875290445509847</v>
      </c>
      <c r="Q240" s="28">
        <f t="shared" si="26"/>
        <v>-18.773254330698492</v>
      </c>
      <c r="R240">
        <f t="shared" si="27"/>
        <v>-2.6818934758140704</v>
      </c>
    </row>
    <row r="241" spans="8:18" ht="12.75">
      <c r="H241" s="4">
        <v>240</v>
      </c>
      <c r="I241" s="5">
        <v>39687</v>
      </c>
      <c r="J241" s="6">
        <v>1.55</v>
      </c>
      <c r="K241">
        <v>10.28</v>
      </c>
      <c r="L241" s="6">
        <f t="shared" si="21"/>
        <v>9.794883840312844</v>
      </c>
      <c r="M241" s="25">
        <f t="shared" si="22"/>
        <v>0.6529922560208562</v>
      </c>
      <c r="N241" s="28">
        <f t="shared" si="23"/>
        <v>13.305984512041713</v>
      </c>
      <c r="O241" s="28">
        <f t="shared" si="24"/>
        <v>-0.045956669355129875</v>
      </c>
      <c r="P241" s="6">
        <f t="shared" si="25"/>
        <v>-2.7574001613077925</v>
      </c>
      <c r="Q241" s="28">
        <f t="shared" si="26"/>
        <v>-18.86486304321018</v>
      </c>
      <c r="R241">
        <f t="shared" si="27"/>
        <v>-2.6949804347443114</v>
      </c>
    </row>
    <row r="242" spans="8:18" ht="12.75">
      <c r="H242" s="4">
        <v>241</v>
      </c>
      <c r="I242" s="5">
        <v>39688</v>
      </c>
      <c r="J242" s="6">
        <v>1.27</v>
      </c>
      <c r="K242">
        <v>9.93</v>
      </c>
      <c r="L242" s="6">
        <f t="shared" si="21"/>
        <v>9.45132815130343</v>
      </c>
      <c r="M242" s="25">
        <f t="shared" si="22"/>
        <v>0.6300885434202287</v>
      </c>
      <c r="N242" s="28">
        <f t="shared" si="23"/>
        <v>13.260177086840457</v>
      </c>
      <c r="O242" s="28">
        <f t="shared" si="24"/>
        <v>-0.04580742520125547</v>
      </c>
      <c r="P242" s="6">
        <f t="shared" si="25"/>
        <v>-2.748445512075328</v>
      </c>
      <c r="Q242" s="28">
        <f t="shared" si="26"/>
        <v>-18.957722210045524</v>
      </c>
      <c r="R242">
        <f t="shared" si="27"/>
        <v>-2.7082460300065034</v>
      </c>
    </row>
    <row r="243" spans="8:18" ht="12.75">
      <c r="H243" s="4">
        <v>242</v>
      </c>
      <c r="I243" s="5">
        <v>39689</v>
      </c>
      <c r="J243" s="6">
        <v>0.97</v>
      </c>
      <c r="K243">
        <v>9.58</v>
      </c>
      <c r="L243" s="6">
        <f t="shared" si="21"/>
        <v>9.10884800787767</v>
      </c>
      <c r="M243" s="25">
        <f t="shared" si="22"/>
        <v>0.6072565338585113</v>
      </c>
      <c r="N243" s="28">
        <f t="shared" si="23"/>
        <v>13.214513067717023</v>
      </c>
      <c r="O243" s="28">
        <f t="shared" si="24"/>
        <v>-0.045664019123433874</v>
      </c>
      <c r="P243" s="6">
        <f t="shared" si="25"/>
        <v>-2.7398411474060325</v>
      </c>
      <c r="Q243" s="28">
        <f t="shared" si="26"/>
        <v>-18.971831544807074</v>
      </c>
      <c r="R243">
        <f t="shared" si="27"/>
        <v>-2.7102616492581535</v>
      </c>
    </row>
    <row r="244" spans="8:18" ht="12.75">
      <c r="H244" s="4">
        <v>243</v>
      </c>
      <c r="I244" s="5">
        <v>39690</v>
      </c>
      <c r="J244" s="6">
        <v>0.67</v>
      </c>
      <c r="K244">
        <v>9.22</v>
      </c>
      <c r="L244" s="6">
        <f t="shared" si="21"/>
        <v>8.757659351657493</v>
      </c>
      <c r="M244" s="25">
        <f t="shared" si="22"/>
        <v>0.5838439567771662</v>
      </c>
      <c r="N244" s="28">
        <f t="shared" si="23"/>
        <v>13.167687913554332</v>
      </c>
      <c r="O244" s="28">
        <f t="shared" si="24"/>
        <v>-0.04682515416269162</v>
      </c>
      <c r="P244" s="6">
        <f t="shared" si="25"/>
        <v>-2.809509249761497</v>
      </c>
      <c r="Q244" s="28">
        <f t="shared" si="26"/>
        <v>-19.14546972937231</v>
      </c>
      <c r="R244">
        <f t="shared" si="27"/>
        <v>-2.735067104196044</v>
      </c>
    </row>
    <row r="245" spans="8:18" ht="12.75">
      <c r="H245" s="4">
        <v>244</v>
      </c>
      <c r="I245" s="5">
        <v>39691</v>
      </c>
      <c r="J245" s="6">
        <v>0.35</v>
      </c>
      <c r="K245">
        <v>8.85</v>
      </c>
      <c r="L245" s="6">
        <f t="shared" si="21"/>
        <v>8.3978049323966</v>
      </c>
      <c r="M245" s="25">
        <f t="shared" si="22"/>
        <v>0.5598536621597733</v>
      </c>
      <c r="N245" s="28">
        <f t="shared" si="23"/>
        <v>13.119707324319547</v>
      </c>
      <c r="O245" s="28">
        <f t="shared" si="24"/>
        <v>-0.04798058923478443</v>
      </c>
      <c r="P245" s="6">
        <f t="shared" si="25"/>
        <v>-2.878835354087066</v>
      </c>
      <c r="Q245" s="28">
        <f t="shared" si="26"/>
        <v>-19.397660855107333</v>
      </c>
      <c r="R245">
        <f t="shared" si="27"/>
        <v>-2.771094407872476</v>
      </c>
    </row>
    <row r="246" spans="8:18" ht="12.75">
      <c r="H246" s="4">
        <v>245</v>
      </c>
      <c r="I246" s="5">
        <v>39692</v>
      </c>
      <c r="J246" s="6">
        <v>0.05</v>
      </c>
      <c r="K246">
        <v>8.5</v>
      </c>
      <c r="L246" s="6">
        <f t="shared" si="21"/>
        <v>8.058374188695943</v>
      </c>
      <c r="M246" s="25">
        <f t="shared" si="22"/>
        <v>0.5372249459130629</v>
      </c>
      <c r="N246" s="28">
        <f t="shared" si="23"/>
        <v>13.074449891826125</v>
      </c>
      <c r="O246" s="28">
        <f t="shared" si="24"/>
        <v>-0.045257432493421845</v>
      </c>
      <c r="P246" s="6">
        <f t="shared" si="25"/>
        <v>-2.7154459496053107</v>
      </c>
      <c r="Q246" s="28">
        <f t="shared" si="26"/>
        <v>-19.33700641879401</v>
      </c>
      <c r="R246">
        <f t="shared" si="27"/>
        <v>-2.7624294883991447</v>
      </c>
    </row>
    <row r="247" spans="8:18" ht="12.75">
      <c r="H247" s="4">
        <v>246</v>
      </c>
      <c r="I247" s="5">
        <v>39693</v>
      </c>
      <c r="J247" s="6">
        <v>-0.27</v>
      </c>
      <c r="K247">
        <v>8.15</v>
      </c>
      <c r="L247" s="6">
        <f t="shared" si="21"/>
        <v>7.719846341476099</v>
      </c>
      <c r="M247" s="25">
        <f t="shared" si="22"/>
        <v>0.5146564227650733</v>
      </c>
      <c r="N247" s="28">
        <f t="shared" si="23"/>
        <v>13.029312845530146</v>
      </c>
      <c r="O247" s="28">
        <f t="shared" si="24"/>
        <v>-0.04513704629597903</v>
      </c>
      <c r="P247" s="6">
        <f t="shared" si="25"/>
        <v>-2.708222777758742</v>
      </c>
      <c r="Q247" s="28">
        <f t="shared" si="26"/>
        <v>-19.35770015200177</v>
      </c>
      <c r="R247">
        <f t="shared" si="27"/>
        <v>-2.7653857360002525</v>
      </c>
    </row>
    <row r="248" spans="8:18" ht="12.75">
      <c r="H248" s="4">
        <v>247</v>
      </c>
      <c r="I248" s="5">
        <v>39694</v>
      </c>
      <c r="J248" s="6">
        <v>-0.6</v>
      </c>
      <c r="K248">
        <v>7.78</v>
      </c>
      <c r="L248" s="6">
        <f t="shared" si="21"/>
        <v>7.362910522720947</v>
      </c>
      <c r="M248" s="25">
        <f t="shared" si="22"/>
        <v>0.49086070151472977</v>
      </c>
      <c r="N248" s="28">
        <f t="shared" si="23"/>
        <v>12.981721403029459</v>
      </c>
      <c r="O248" s="28">
        <f t="shared" si="24"/>
        <v>-0.047591442500687364</v>
      </c>
      <c r="P248" s="6">
        <f t="shared" si="25"/>
        <v>-2.855486550041242</v>
      </c>
      <c r="Q248" s="28">
        <f t="shared" si="26"/>
        <v>-19.455786540735218</v>
      </c>
      <c r="R248">
        <f t="shared" si="27"/>
        <v>-2.779398077247888</v>
      </c>
    </row>
    <row r="249" spans="8:18" ht="12.75">
      <c r="H249" s="4">
        <v>248</v>
      </c>
      <c r="I249" s="5">
        <v>39695</v>
      </c>
      <c r="J249" s="6">
        <v>-0.92</v>
      </c>
      <c r="K249">
        <v>7.42</v>
      </c>
      <c r="L249" s="6">
        <f t="shared" si="21"/>
        <v>7.016500898565776</v>
      </c>
      <c r="M249" s="25">
        <f t="shared" si="22"/>
        <v>0.4677667265710517</v>
      </c>
      <c r="N249" s="28">
        <f t="shared" si="23"/>
        <v>12.935533453142103</v>
      </c>
      <c r="O249" s="28">
        <f t="shared" si="24"/>
        <v>-0.04618794988735608</v>
      </c>
      <c r="P249" s="6">
        <f t="shared" si="25"/>
        <v>-2.771276993241365</v>
      </c>
      <c r="Q249" s="28">
        <f t="shared" si="26"/>
        <v>-19.478618021901255</v>
      </c>
      <c r="R249">
        <f t="shared" si="27"/>
        <v>-2.782659717414465</v>
      </c>
    </row>
    <row r="250" spans="8:18" ht="12.75">
      <c r="H250" s="4">
        <v>249</v>
      </c>
      <c r="I250" s="5">
        <v>39696</v>
      </c>
      <c r="J250" s="6">
        <v>-1.25</v>
      </c>
      <c r="K250">
        <v>7.05</v>
      </c>
      <c r="L250" s="6">
        <f t="shared" si="21"/>
        <v>6.661326414931878</v>
      </c>
      <c r="M250" s="25">
        <f t="shared" si="22"/>
        <v>0.4440884276621252</v>
      </c>
      <c r="N250" s="28">
        <f t="shared" si="23"/>
        <v>12.88817685532425</v>
      </c>
      <c r="O250" s="28">
        <f t="shared" si="24"/>
        <v>-0.04735659781785273</v>
      </c>
      <c r="P250" s="6">
        <f t="shared" si="25"/>
        <v>-2.841395869071164</v>
      </c>
      <c r="Q250" s="28">
        <f t="shared" si="26"/>
        <v>-19.580172743566386</v>
      </c>
      <c r="R250">
        <f t="shared" si="27"/>
        <v>-2.797167534795198</v>
      </c>
    </row>
    <row r="251" spans="8:18" ht="12.75">
      <c r="H251" s="4">
        <v>250</v>
      </c>
      <c r="I251" s="5">
        <v>39697</v>
      </c>
      <c r="J251" s="6">
        <v>-1.58</v>
      </c>
      <c r="K251">
        <v>6.67</v>
      </c>
      <c r="L251" s="6">
        <f t="shared" si="21"/>
        <v>6.297409068368719</v>
      </c>
      <c r="M251" s="25">
        <f t="shared" si="22"/>
        <v>0.41982727122458124</v>
      </c>
      <c r="N251" s="28">
        <f t="shared" si="23"/>
        <v>12.839654542449162</v>
      </c>
      <c r="O251" s="28">
        <f t="shared" si="24"/>
        <v>-0.04852231287508779</v>
      </c>
      <c r="P251" s="6">
        <f t="shared" si="25"/>
        <v>-2.9113387725052675</v>
      </c>
      <c r="Q251" s="28">
        <f t="shared" si="26"/>
        <v>-19.682002266310157</v>
      </c>
      <c r="R251">
        <f t="shared" si="27"/>
        <v>-2.8117146094728795</v>
      </c>
    </row>
    <row r="252" spans="8:18" ht="12.75">
      <c r="H252" s="4">
        <v>251</v>
      </c>
      <c r="I252" s="5">
        <v>39698</v>
      </c>
      <c r="J252" s="6">
        <v>-1.92</v>
      </c>
      <c r="K252">
        <v>6.3</v>
      </c>
      <c r="L252" s="6">
        <f t="shared" si="21"/>
        <v>5.943855282831601</v>
      </c>
      <c r="M252" s="25">
        <f t="shared" si="22"/>
        <v>0.39625701885544007</v>
      </c>
      <c r="N252" s="28">
        <f t="shared" si="23"/>
        <v>12.79251403771088</v>
      </c>
      <c r="O252" s="28">
        <f t="shared" si="24"/>
        <v>-0.04714050473828202</v>
      </c>
      <c r="P252" s="6">
        <f t="shared" si="25"/>
        <v>-2.828430284296921</v>
      </c>
      <c r="Q252" s="28">
        <f t="shared" si="26"/>
        <v>-19.631597196520012</v>
      </c>
      <c r="R252">
        <f t="shared" si="27"/>
        <v>-2.8045138852171445</v>
      </c>
    </row>
    <row r="253" spans="8:18" ht="12.75">
      <c r="H253" s="4">
        <v>252</v>
      </c>
      <c r="I253" s="5">
        <v>39699</v>
      </c>
      <c r="J253" s="6">
        <v>-2.27</v>
      </c>
      <c r="K253">
        <v>5.93</v>
      </c>
      <c r="L253" s="6">
        <f t="shared" si="21"/>
        <v>5.591031790106385</v>
      </c>
      <c r="M253" s="25">
        <f t="shared" si="22"/>
        <v>0.372735452673759</v>
      </c>
      <c r="N253" s="28">
        <f t="shared" si="23"/>
        <v>12.745470905347519</v>
      </c>
      <c r="O253" s="28">
        <f t="shared" si="24"/>
        <v>-0.04704313236336155</v>
      </c>
      <c r="P253" s="6">
        <f t="shared" si="25"/>
        <v>-2.822587941801693</v>
      </c>
      <c r="Q253" s="28">
        <f t="shared" si="26"/>
        <v>-19.738739188716394</v>
      </c>
      <c r="R253">
        <f t="shared" si="27"/>
        <v>-2.819819884102342</v>
      </c>
    </row>
    <row r="254" spans="8:18" ht="12.75">
      <c r="H254" s="4">
        <v>253</v>
      </c>
      <c r="I254" s="5">
        <v>39700</v>
      </c>
      <c r="J254" s="6">
        <v>-2.6</v>
      </c>
      <c r="K254">
        <v>5.55</v>
      </c>
      <c r="L254" s="6">
        <f t="shared" si="21"/>
        <v>5.229385283339432</v>
      </c>
      <c r="M254" s="25">
        <f t="shared" si="22"/>
        <v>0.34862568555596213</v>
      </c>
      <c r="N254" s="28">
        <f t="shared" si="23"/>
        <v>12.697251371111925</v>
      </c>
      <c r="O254" s="28">
        <f t="shared" si="24"/>
        <v>-0.048219534235594</v>
      </c>
      <c r="P254" s="6">
        <f t="shared" si="25"/>
        <v>-2.89317205413564</v>
      </c>
      <c r="Q254" s="28">
        <f t="shared" si="26"/>
        <v>-19.923688465093292</v>
      </c>
      <c r="R254">
        <f t="shared" si="27"/>
        <v>-2.8462412092990417</v>
      </c>
    </row>
    <row r="255" spans="8:18" ht="12.75">
      <c r="H255" s="4">
        <v>254</v>
      </c>
      <c r="I255" s="5">
        <v>39701</v>
      </c>
      <c r="J255" s="6">
        <v>-2.95</v>
      </c>
      <c r="K255">
        <v>5.17</v>
      </c>
      <c r="L255" s="6">
        <f t="shared" si="21"/>
        <v>4.868413019988571</v>
      </c>
      <c r="M255" s="25">
        <f t="shared" si="22"/>
        <v>0.32456086799923806</v>
      </c>
      <c r="N255" s="28">
        <f t="shared" si="23"/>
        <v>12.649121735998476</v>
      </c>
      <c r="O255" s="28">
        <f t="shared" si="24"/>
        <v>-0.048129635113449254</v>
      </c>
      <c r="P255" s="6">
        <f t="shared" si="25"/>
        <v>-2.8877781068069552</v>
      </c>
      <c r="Q255" s="28">
        <f t="shared" si="26"/>
        <v>-19.955980021859006</v>
      </c>
      <c r="R255">
        <f t="shared" si="27"/>
        <v>-2.850854288837001</v>
      </c>
    </row>
    <row r="256" spans="8:18" ht="12.75">
      <c r="H256" s="4">
        <v>255</v>
      </c>
      <c r="I256" s="5">
        <v>39702</v>
      </c>
      <c r="J256" s="6">
        <v>-3.3</v>
      </c>
      <c r="K256">
        <v>4.8</v>
      </c>
      <c r="L256" s="6">
        <f t="shared" si="21"/>
        <v>4.517542157839025</v>
      </c>
      <c r="M256" s="25">
        <f t="shared" si="22"/>
        <v>0.30116947718926834</v>
      </c>
      <c r="N256" s="28">
        <f t="shared" si="23"/>
        <v>12.602338954378537</v>
      </c>
      <c r="O256" s="28">
        <f t="shared" si="24"/>
        <v>-0.046782781619938874</v>
      </c>
      <c r="P256" s="6">
        <f t="shared" si="25"/>
        <v>-2.8069668971963324</v>
      </c>
      <c r="Q256" s="28">
        <f t="shared" si="26"/>
        <v>-19.991669925813973</v>
      </c>
      <c r="R256">
        <f t="shared" si="27"/>
        <v>-2.855952846544853</v>
      </c>
    </row>
    <row r="257" spans="8:18" ht="12.75">
      <c r="H257" s="4">
        <v>256</v>
      </c>
      <c r="I257" s="5">
        <v>39703</v>
      </c>
      <c r="J257" s="6">
        <v>-3.65</v>
      </c>
      <c r="K257">
        <v>4.42</v>
      </c>
      <c r="L257" s="6">
        <f t="shared" si="21"/>
        <v>4.157760126276455</v>
      </c>
      <c r="M257" s="25">
        <f t="shared" si="22"/>
        <v>0.2771840084184303</v>
      </c>
      <c r="N257" s="28">
        <f t="shared" si="23"/>
        <v>12.554368016836861</v>
      </c>
      <c r="O257" s="28">
        <f t="shared" si="24"/>
        <v>-0.047970937541675696</v>
      </c>
      <c r="P257" s="6">
        <f t="shared" si="25"/>
        <v>-2.8782562525005417</v>
      </c>
      <c r="Q257" s="28">
        <f t="shared" si="26"/>
        <v>-20.02853030924335</v>
      </c>
      <c r="R257">
        <f t="shared" si="27"/>
        <v>-2.861218615606193</v>
      </c>
    </row>
    <row r="258" spans="8:18" ht="12.75">
      <c r="H258" s="4">
        <v>257</v>
      </c>
      <c r="I258" s="5">
        <v>39704</v>
      </c>
      <c r="J258" s="6">
        <v>-4</v>
      </c>
      <c r="K258">
        <v>4.03</v>
      </c>
      <c r="L258" s="6">
        <f t="shared" si="21"/>
        <v>3.789063541361785</v>
      </c>
      <c r="M258" s="25">
        <f t="shared" si="22"/>
        <v>0.25260423609078564</v>
      </c>
      <c r="N258" s="28">
        <f t="shared" si="23"/>
        <v>12.505208472181572</v>
      </c>
      <c r="O258" s="28">
        <f t="shared" si="24"/>
        <v>-0.04915954465528927</v>
      </c>
      <c r="P258" s="6">
        <f t="shared" si="25"/>
        <v>-2.949572679317356</v>
      </c>
      <c r="Q258" s="28">
        <f t="shared" si="26"/>
        <v>-20.06676421605544</v>
      </c>
      <c r="R258">
        <f t="shared" si="27"/>
        <v>-2.866680602293634</v>
      </c>
    </row>
    <row r="259" spans="8:18" ht="12.75">
      <c r="H259" s="4">
        <v>258</v>
      </c>
      <c r="I259" s="5">
        <v>39705</v>
      </c>
      <c r="J259" s="6">
        <v>-4.37</v>
      </c>
      <c r="K259">
        <v>3.65</v>
      </c>
      <c r="L259" s="6">
        <f aca="true" t="shared" si="28" ref="L259:L322">DEGREES(ASIN(TAN(RADIANS(43.167))*TAN(RADIANS(K259))))</f>
        <v>3.4303119742369037</v>
      </c>
      <c r="M259" s="25">
        <f aca="true" t="shared" si="29" ref="M259:M322">L259/15</f>
        <v>0.22868746494912692</v>
      </c>
      <c r="N259" s="28">
        <f aca="true" t="shared" si="30" ref="N259:N322">12+2*M259</f>
        <v>12.457374929898254</v>
      </c>
      <c r="O259" s="28">
        <f t="shared" si="24"/>
        <v>-0.0478335422833176</v>
      </c>
      <c r="P259" s="6">
        <f t="shared" si="25"/>
        <v>-2.870012536999056</v>
      </c>
      <c r="Q259" s="28">
        <f t="shared" si="26"/>
        <v>-20.108346468757574</v>
      </c>
      <c r="R259">
        <f t="shared" si="27"/>
        <v>-2.872620924108225</v>
      </c>
    </row>
    <row r="260" spans="8:18" ht="12.75">
      <c r="H260" s="4">
        <v>259</v>
      </c>
      <c r="I260" s="5">
        <v>39706</v>
      </c>
      <c r="J260" s="6">
        <v>-4.72</v>
      </c>
      <c r="K260">
        <v>3.27</v>
      </c>
      <c r="L260" s="6">
        <f t="shared" si="28"/>
        <v>3.071998273682419</v>
      </c>
      <c r="M260" s="25">
        <f t="shared" si="29"/>
        <v>0.20479988491216128</v>
      </c>
      <c r="N260" s="28">
        <f t="shared" si="30"/>
        <v>12.409599769824322</v>
      </c>
      <c r="O260" s="28">
        <f aca="true" t="shared" si="31" ref="O260:O323">N260-N259</f>
        <v>-0.047775160073932454</v>
      </c>
      <c r="P260" s="6">
        <f aca="true" t="shared" si="32" ref="P260:P323">(O260*60)</f>
        <v>-2.8665096044359473</v>
      </c>
      <c r="Q260" s="28">
        <f t="shared" si="26"/>
        <v>-20.15226813139183</v>
      </c>
      <c r="R260">
        <f t="shared" si="27"/>
        <v>-2.87889544734169</v>
      </c>
    </row>
    <row r="261" spans="8:18" ht="12.75">
      <c r="H261" s="4">
        <v>260</v>
      </c>
      <c r="I261" s="5">
        <v>39707</v>
      </c>
      <c r="J261" s="6">
        <v>-5.08</v>
      </c>
      <c r="K261">
        <v>2.88</v>
      </c>
      <c r="L261" s="6">
        <f t="shared" si="28"/>
        <v>2.704661975587791</v>
      </c>
      <c r="M261" s="25">
        <f t="shared" si="29"/>
        <v>0.18031079837251943</v>
      </c>
      <c r="N261" s="28">
        <f t="shared" si="30"/>
        <v>12.36062159674504</v>
      </c>
      <c r="O261" s="28">
        <f t="shared" si="31"/>
        <v>-0.04897817307928243</v>
      </c>
      <c r="P261" s="6">
        <f t="shared" si="32"/>
        <v>-2.9386903847569457</v>
      </c>
      <c r="Q261" s="28">
        <f t="shared" si="26"/>
        <v>-20.197786462013134</v>
      </c>
      <c r="R261">
        <f t="shared" si="27"/>
        <v>-2.8853980660018763</v>
      </c>
    </row>
    <row r="262" spans="8:18" ht="12.75">
      <c r="H262" s="4">
        <v>261</v>
      </c>
      <c r="I262" s="5">
        <v>39708</v>
      </c>
      <c r="J262" s="6">
        <v>-5.43</v>
      </c>
      <c r="K262">
        <v>2.5</v>
      </c>
      <c r="L262" s="6">
        <f t="shared" si="28"/>
        <v>2.347093745025181</v>
      </c>
      <c r="M262" s="25">
        <f t="shared" si="29"/>
        <v>0.1564729163350121</v>
      </c>
      <c r="N262" s="28">
        <f t="shared" si="30"/>
        <v>12.312945832670025</v>
      </c>
      <c r="O262" s="28">
        <f t="shared" si="31"/>
        <v>-0.047675764075014726</v>
      </c>
      <c r="P262" s="6">
        <f t="shared" si="32"/>
        <v>-2.8605458445008836</v>
      </c>
      <c r="Q262" s="28">
        <f t="shared" si="26"/>
        <v>-20.170554199707063</v>
      </c>
      <c r="R262">
        <f t="shared" si="27"/>
        <v>-2.8815077428152946</v>
      </c>
    </row>
    <row r="263" spans="8:18" ht="12.75">
      <c r="H263" s="4">
        <v>262</v>
      </c>
      <c r="I263" s="5">
        <v>39709</v>
      </c>
      <c r="J263" s="6">
        <v>-5.8</v>
      </c>
      <c r="K263">
        <v>2.1</v>
      </c>
      <c r="L263" s="6">
        <f t="shared" si="28"/>
        <v>1.9710276277896743</v>
      </c>
      <c r="M263" s="25">
        <f t="shared" si="29"/>
        <v>0.13140184185264495</v>
      </c>
      <c r="N263" s="28">
        <f t="shared" si="30"/>
        <v>12.26280368370529</v>
      </c>
      <c r="O263" s="28">
        <f t="shared" si="31"/>
        <v>-0.0501421489647349</v>
      </c>
      <c r="P263" s="6">
        <f t="shared" si="32"/>
        <v>-3.008528937884094</v>
      </c>
      <c r="Q263" s="28">
        <f t="shared" si="26"/>
        <v>-20.372116240394824</v>
      </c>
      <c r="R263">
        <f t="shared" si="27"/>
        <v>-2.9103023200564033</v>
      </c>
    </row>
    <row r="264" spans="8:18" ht="12.75">
      <c r="H264" s="4">
        <v>263</v>
      </c>
      <c r="I264" s="5">
        <v>39710</v>
      </c>
      <c r="J264" s="6">
        <v>-6.15</v>
      </c>
      <c r="K264">
        <v>1.72</v>
      </c>
      <c r="L264" s="6">
        <f t="shared" si="28"/>
        <v>1.6140225424426955</v>
      </c>
      <c r="M264" s="25">
        <f t="shared" si="29"/>
        <v>0.10760150282951303</v>
      </c>
      <c r="N264" s="28">
        <f t="shared" si="30"/>
        <v>12.215203005659026</v>
      </c>
      <c r="O264" s="28">
        <f t="shared" si="31"/>
        <v>-0.04760067804626367</v>
      </c>
      <c r="P264" s="6">
        <f t="shared" si="32"/>
        <v>-2.85604068277582</v>
      </c>
      <c r="Q264" s="28">
        <f t="shared" si="26"/>
        <v>-20.349900670670102</v>
      </c>
      <c r="R264">
        <f t="shared" si="27"/>
        <v>-2.907128667238586</v>
      </c>
    </row>
    <row r="265" spans="8:18" ht="12.75">
      <c r="H265" s="4">
        <v>264</v>
      </c>
      <c r="I265" s="5">
        <v>39711</v>
      </c>
      <c r="J265" s="6">
        <v>-6.5</v>
      </c>
      <c r="K265">
        <v>1.33</v>
      </c>
      <c r="L265" s="6">
        <f t="shared" si="28"/>
        <v>1.2478351364549725</v>
      </c>
      <c r="M265" s="25">
        <f t="shared" si="29"/>
        <v>0.08318900909699817</v>
      </c>
      <c r="N265" s="28">
        <f t="shared" si="30"/>
        <v>12.166378018193996</v>
      </c>
      <c r="O265" s="28">
        <f t="shared" si="31"/>
        <v>-0.04882498746503039</v>
      </c>
      <c r="P265" s="6">
        <f t="shared" si="32"/>
        <v>-2.9294992479018234</v>
      </c>
      <c r="Q265" s="28">
        <f t="shared" si="26"/>
        <v>-20.32982723925457</v>
      </c>
      <c r="R265">
        <f t="shared" si="27"/>
        <v>-2.9042610341792243</v>
      </c>
    </row>
    <row r="266" spans="8:18" ht="12.75">
      <c r="H266" s="4">
        <v>265</v>
      </c>
      <c r="I266" s="5">
        <v>39712</v>
      </c>
      <c r="J266" s="6">
        <v>-6.87</v>
      </c>
      <c r="K266">
        <v>0.95</v>
      </c>
      <c r="L266" s="6">
        <f t="shared" si="28"/>
        <v>0.8911978709697074</v>
      </c>
      <c r="M266" s="25">
        <f t="shared" si="29"/>
        <v>0.05941319139798049</v>
      </c>
      <c r="N266" s="28">
        <f t="shared" si="30"/>
        <v>12.11882638279596</v>
      </c>
      <c r="O266" s="28">
        <f t="shared" si="31"/>
        <v>-0.047551635398034975</v>
      </c>
      <c r="P266" s="6">
        <f t="shared" si="32"/>
        <v>-2.8530981238820985</v>
      </c>
      <c r="Q266" s="28">
        <f aca="true" t="shared" si="33" ref="Q266:Q329">(N266-N259)*60</f>
        <v>-20.312912826137612</v>
      </c>
      <c r="R266">
        <f aca="true" t="shared" si="34" ref="R266:R329">Q266/7</f>
        <v>-2.90184468944823</v>
      </c>
    </row>
    <row r="267" spans="8:18" ht="12.75">
      <c r="H267" s="4">
        <v>266</v>
      </c>
      <c r="I267" s="5">
        <v>39713</v>
      </c>
      <c r="J267" s="6">
        <v>-7.22</v>
      </c>
      <c r="K267">
        <v>0.55</v>
      </c>
      <c r="L267" s="6">
        <f t="shared" si="28"/>
        <v>0.5159113946918283</v>
      </c>
      <c r="M267" s="25">
        <f t="shared" si="29"/>
        <v>0.03439409297945522</v>
      </c>
      <c r="N267" s="28">
        <f t="shared" si="30"/>
        <v>12.06878818595891</v>
      </c>
      <c r="O267" s="28">
        <f t="shared" si="31"/>
        <v>-0.050038196837050464</v>
      </c>
      <c r="P267" s="6">
        <f t="shared" si="32"/>
        <v>-3.002291810223028</v>
      </c>
      <c r="Q267" s="28">
        <f t="shared" si="33"/>
        <v>-20.448695031924693</v>
      </c>
      <c r="R267">
        <f t="shared" si="34"/>
        <v>-2.9212421474178134</v>
      </c>
    </row>
    <row r="268" spans="8:18" ht="12.75">
      <c r="H268" s="4">
        <v>267</v>
      </c>
      <c r="I268" s="5">
        <v>39714</v>
      </c>
      <c r="J268" s="6">
        <v>-7.57</v>
      </c>
      <c r="K268">
        <v>0.17</v>
      </c>
      <c r="L268" s="6">
        <f t="shared" si="28"/>
        <v>0.1594571429503632</v>
      </c>
      <c r="M268" s="25">
        <f t="shared" si="29"/>
        <v>0.01063047619669088</v>
      </c>
      <c r="N268" s="28">
        <f t="shared" si="30"/>
        <v>12.021260952393382</v>
      </c>
      <c r="O268" s="28">
        <f t="shared" si="31"/>
        <v>-0.04752723356552835</v>
      </c>
      <c r="P268" s="6">
        <f t="shared" si="32"/>
        <v>-2.851634013931701</v>
      </c>
      <c r="Q268" s="28">
        <f t="shared" si="33"/>
        <v>-20.361638661099448</v>
      </c>
      <c r="R268">
        <f t="shared" si="34"/>
        <v>-2.9088055230142067</v>
      </c>
    </row>
    <row r="269" spans="8:18" ht="12.75">
      <c r="H269" s="4">
        <v>268</v>
      </c>
      <c r="I269" s="5">
        <v>39715</v>
      </c>
      <c r="J269" s="6">
        <v>-7.92</v>
      </c>
      <c r="K269">
        <v>-0.23</v>
      </c>
      <c r="L269" s="6">
        <f t="shared" si="28"/>
        <v>-0.21573689159840292</v>
      </c>
      <c r="M269" s="25">
        <f t="shared" si="29"/>
        <v>-0.014382459439893528</v>
      </c>
      <c r="N269" s="28">
        <f t="shared" si="30"/>
        <v>11.971235081120213</v>
      </c>
      <c r="O269" s="28">
        <f t="shared" si="31"/>
        <v>-0.05002587127316893</v>
      </c>
      <c r="P269" s="6">
        <f t="shared" si="32"/>
        <v>-3.001552276390136</v>
      </c>
      <c r="Q269" s="28">
        <f t="shared" si="33"/>
        <v>-20.5026450929887</v>
      </c>
      <c r="R269">
        <f t="shared" si="34"/>
        <v>-2.928949298998386</v>
      </c>
    </row>
    <row r="270" spans="8:18" ht="12.75">
      <c r="H270" s="4">
        <v>269</v>
      </c>
      <c r="I270" s="5">
        <v>39716</v>
      </c>
      <c r="J270" s="6">
        <v>-8.27</v>
      </c>
      <c r="K270">
        <v>-0.62</v>
      </c>
      <c r="L270" s="6">
        <f t="shared" si="28"/>
        <v>-0.5815798095767831</v>
      </c>
      <c r="M270" s="25">
        <f t="shared" si="29"/>
        <v>-0.038771987305118875</v>
      </c>
      <c r="N270" s="28">
        <f t="shared" si="30"/>
        <v>11.922456025389762</v>
      </c>
      <c r="O270" s="28">
        <f t="shared" si="31"/>
        <v>-0.04877905573045105</v>
      </c>
      <c r="P270" s="6">
        <f t="shared" si="32"/>
        <v>-2.926743343827063</v>
      </c>
      <c r="Q270" s="28">
        <f t="shared" si="33"/>
        <v>-20.42085949893167</v>
      </c>
      <c r="R270">
        <f t="shared" si="34"/>
        <v>-2.9172656427045243</v>
      </c>
    </row>
    <row r="271" spans="8:18" ht="12.75">
      <c r="H271" s="4">
        <v>270</v>
      </c>
      <c r="I271" s="5">
        <v>39717</v>
      </c>
      <c r="J271" s="6">
        <v>-8.6</v>
      </c>
      <c r="K271">
        <v>-1</v>
      </c>
      <c r="L271" s="6">
        <f t="shared" si="28"/>
        <v>-0.9381163985487189</v>
      </c>
      <c r="M271" s="25">
        <f t="shared" si="29"/>
        <v>-0.06254109323658126</v>
      </c>
      <c r="N271" s="28">
        <f t="shared" si="30"/>
        <v>11.874917813526837</v>
      </c>
      <c r="O271" s="28">
        <f t="shared" si="31"/>
        <v>-0.04753821186292484</v>
      </c>
      <c r="P271" s="6">
        <f t="shared" si="32"/>
        <v>-2.8522927117754904</v>
      </c>
      <c r="Q271" s="28">
        <f t="shared" si="33"/>
        <v>-20.41711152793134</v>
      </c>
      <c r="R271">
        <f t="shared" si="34"/>
        <v>-2.9167302182759056</v>
      </c>
    </row>
    <row r="272" spans="8:18" ht="12.75">
      <c r="H272" s="4">
        <v>271</v>
      </c>
      <c r="I272" s="5">
        <v>39718</v>
      </c>
      <c r="J272" s="6">
        <v>-8.95</v>
      </c>
      <c r="K272">
        <v>-1.4</v>
      </c>
      <c r="L272" s="6">
        <f t="shared" si="28"/>
        <v>-1.3135473893925638</v>
      </c>
      <c r="M272" s="25">
        <f t="shared" si="29"/>
        <v>-0.08756982595950426</v>
      </c>
      <c r="N272" s="28">
        <f t="shared" si="30"/>
        <v>11.82486034808099</v>
      </c>
      <c r="O272" s="28">
        <f t="shared" si="31"/>
        <v>-0.050057465445846105</v>
      </c>
      <c r="P272" s="6">
        <f t="shared" si="32"/>
        <v>-3.0034479267507663</v>
      </c>
      <c r="Q272" s="28">
        <f t="shared" si="33"/>
        <v>-20.491060206780283</v>
      </c>
      <c r="R272">
        <f t="shared" si="34"/>
        <v>-2.927294315254326</v>
      </c>
    </row>
    <row r="273" spans="8:18" ht="12.75">
      <c r="H273" s="4">
        <v>272</v>
      </c>
      <c r="I273" s="5">
        <v>39719</v>
      </c>
      <c r="J273" s="6">
        <v>-9.28</v>
      </c>
      <c r="K273">
        <v>-1.78</v>
      </c>
      <c r="L273" s="6">
        <f t="shared" si="28"/>
        <v>-1.6703769842657672</v>
      </c>
      <c r="M273" s="25">
        <f t="shared" si="29"/>
        <v>-0.11135846561771781</v>
      </c>
      <c r="N273" s="28">
        <f t="shared" si="30"/>
        <v>11.777283068764564</v>
      </c>
      <c r="O273" s="28">
        <f t="shared" si="31"/>
        <v>-0.04757727931642641</v>
      </c>
      <c r="P273" s="6">
        <f t="shared" si="32"/>
        <v>-2.8546367589855848</v>
      </c>
      <c r="Q273" s="28">
        <f t="shared" si="33"/>
        <v>-20.49259884188377</v>
      </c>
      <c r="R273">
        <f t="shared" si="34"/>
        <v>-2.9275141202691097</v>
      </c>
    </row>
    <row r="274" spans="8:18" ht="12.75">
      <c r="H274" s="4">
        <v>273</v>
      </c>
      <c r="I274" s="5">
        <v>39720</v>
      </c>
      <c r="J274" s="6">
        <v>-9.62</v>
      </c>
      <c r="K274">
        <v>-2.17</v>
      </c>
      <c r="L274" s="6">
        <f t="shared" si="28"/>
        <v>-2.0368176729323455</v>
      </c>
      <c r="M274" s="25">
        <f t="shared" si="29"/>
        <v>-0.13578784486215636</v>
      </c>
      <c r="N274" s="28">
        <f t="shared" si="30"/>
        <v>11.728424310275686</v>
      </c>
      <c r="O274" s="28">
        <f t="shared" si="31"/>
        <v>-0.048858758488877996</v>
      </c>
      <c r="P274" s="6">
        <f t="shared" si="32"/>
        <v>-2.9315255093326797</v>
      </c>
      <c r="Q274" s="28">
        <f t="shared" si="33"/>
        <v>-20.42183254099342</v>
      </c>
      <c r="R274">
        <f t="shared" si="34"/>
        <v>-2.917404648713346</v>
      </c>
    </row>
    <row r="275" spans="8:18" ht="12.75">
      <c r="H275" s="4">
        <v>274</v>
      </c>
      <c r="I275" s="5">
        <v>39721</v>
      </c>
      <c r="J275" s="6">
        <v>-9.95</v>
      </c>
      <c r="K275">
        <v>-2.57</v>
      </c>
      <c r="L275" s="6">
        <f t="shared" si="28"/>
        <v>-2.412937798883446</v>
      </c>
      <c r="M275" s="25">
        <f t="shared" si="29"/>
        <v>-0.16086251992556305</v>
      </c>
      <c r="N275" s="28">
        <f t="shared" si="30"/>
        <v>11.678274960148874</v>
      </c>
      <c r="O275" s="28">
        <f t="shared" si="31"/>
        <v>-0.05014935012681221</v>
      </c>
      <c r="P275" s="6">
        <f t="shared" si="32"/>
        <v>-3.0089610076087325</v>
      </c>
      <c r="Q275" s="28">
        <f t="shared" si="33"/>
        <v>-20.579159534670453</v>
      </c>
      <c r="R275">
        <f t="shared" si="34"/>
        <v>-2.93987993352435</v>
      </c>
    </row>
    <row r="276" spans="8:18" ht="12.75">
      <c r="H276" s="4">
        <v>275</v>
      </c>
      <c r="I276" s="5">
        <v>39722</v>
      </c>
      <c r="J276" s="6">
        <v>-10.27</v>
      </c>
      <c r="K276">
        <v>-2.95</v>
      </c>
      <c r="L276" s="6">
        <f t="shared" si="28"/>
        <v>-2.7705659920167673</v>
      </c>
      <c r="M276" s="25">
        <f t="shared" si="29"/>
        <v>-0.1847043994677845</v>
      </c>
      <c r="N276" s="28">
        <f t="shared" si="30"/>
        <v>11.630591201064432</v>
      </c>
      <c r="O276" s="28">
        <f t="shared" si="31"/>
        <v>-0.047683759084442556</v>
      </c>
      <c r="P276" s="6">
        <f t="shared" si="32"/>
        <v>-2.8610255450665534</v>
      </c>
      <c r="Q276" s="28">
        <f t="shared" si="33"/>
        <v>-20.43863280334687</v>
      </c>
      <c r="R276">
        <f t="shared" si="34"/>
        <v>-2.91980468619241</v>
      </c>
    </row>
    <row r="277" spans="8:18" ht="12.75">
      <c r="H277" s="4">
        <v>276</v>
      </c>
      <c r="I277" s="5">
        <v>39723</v>
      </c>
      <c r="J277" s="6">
        <v>-10.58</v>
      </c>
      <c r="K277">
        <v>-3.33</v>
      </c>
      <c r="L277" s="6">
        <f t="shared" si="28"/>
        <v>-3.1285469051007366</v>
      </c>
      <c r="M277" s="25">
        <f t="shared" si="29"/>
        <v>-0.20856979367338244</v>
      </c>
      <c r="N277" s="28">
        <f t="shared" si="30"/>
        <v>11.582860412653234</v>
      </c>
      <c r="O277" s="28">
        <f t="shared" si="31"/>
        <v>-0.04773078841119727</v>
      </c>
      <c r="P277" s="6">
        <f t="shared" si="32"/>
        <v>-2.863847304671836</v>
      </c>
      <c r="Q277" s="28">
        <f t="shared" si="33"/>
        <v>-20.375736764191643</v>
      </c>
      <c r="R277">
        <f t="shared" si="34"/>
        <v>-2.9108195377416632</v>
      </c>
    </row>
    <row r="278" spans="8:18" ht="12.75">
      <c r="H278" s="4">
        <v>277</v>
      </c>
      <c r="I278" s="5">
        <v>39724</v>
      </c>
      <c r="J278" s="6">
        <v>-10.9</v>
      </c>
      <c r="K278">
        <v>-3.73</v>
      </c>
      <c r="L278" s="6">
        <f t="shared" si="28"/>
        <v>-3.5058006737933627</v>
      </c>
      <c r="M278" s="25">
        <f t="shared" si="29"/>
        <v>-0.2337200449195575</v>
      </c>
      <c r="N278" s="28">
        <f t="shared" si="30"/>
        <v>11.532559910160884</v>
      </c>
      <c r="O278" s="28">
        <f t="shared" si="31"/>
        <v>-0.05030050249234996</v>
      </c>
      <c r="P278" s="6">
        <f t="shared" si="32"/>
        <v>-3.018030149540998</v>
      </c>
      <c r="Q278" s="28">
        <f t="shared" si="33"/>
        <v>-20.54147420195715</v>
      </c>
      <c r="R278">
        <f t="shared" si="34"/>
        <v>-2.9344963145653074</v>
      </c>
    </row>
    <row r="279" spans="8:18" ht="12.75">
      <c r="H279" s="4">
        <v>278</v>
      </c>
      <c r="I279" s="5">
        <v>39725</v>
      </c>
      <c r="J279" s="6">
        <v>-11.22</v>
      </c>
      <c r="K279">
        <v>-4.12</v>
      </c>
      <c r="L279" s="6">
        <f t="shared" si="28"/>
        <v>-3.8741002344747</v>
      </c>
      <c r="M279" s="25">
        <f t="shared" si="29"/>
        <v>-0.25827334896498</v>
      </c>
      <c r="N279" s="28">
        <f t="shared" si="30"/>
        <v>11.48345330207004</v>
      </c>
      <c r="O279" s="28">
        <f t="shared" si="31"/>
        <v>-0.04910660809084533</v>
      </c>
      <c r="P279" s="6">
        <f t="shared" si="32"/>
        <v>-2.9463964854507196</v>
      </c>
      <c r="Q279" s="28">
        <f t="shared" si="33"/>
        <v>-20.484422760657104</v>
      </c>
      <c r="R279">
        <f t="shared" si="34"/>
        <v>-2.9263461086653004</v>
      </c>
    </row>
    <row r="280" spans="8:18" ht="12.75">
      <c r="H280" s="4">
        <v>279</v>
      </c>
      <c r="I280" s="5">
        <v>39726</v>
      </c>
      <c r="J280" s="6">
        <v>-11.52</v>
      </c>
      <c r="K280">
        <v>-4.5</v>
      </c>
      <c r="L280" s="6">
        <f t="shared" si="28"/>
        <v>-4.233457870992422</v>
      </c>
      <c r="M280" s="25">
        <f t="shared" si="29"/>
        <v>-0.2822305247328281</v>
      </c>
      <c r="N280" s="28">
        <f t="shared" si="30"/>
        <v>11.435538950534344</v>
      </c>
      <c r="O280" s="28">
        <f t="shared" si="31"/>
        <v>-0.04791435153569523</v>
      </c>
      <c r="P280" s="6">
        <f t="shared" si="32"/>
        <v>-2.874861092141714</v>
      </c>
      <c r="Q280" s="28">
        <f t="shared" si="33"/>
        <v>-20.504647093813233</v>
      </c>
      <c r="R280">
        <f t="shared" si="34"/>
        <v>-2.929235299116176</v>
      </c>
    </row>
    <row r="281" spans="8:18" ht="12.75">
      <c r="H281" s="4">
        <v>280</v>
      </c>
      <c r="I281" s="5">
        <v>39727</v>
      </c>
      <c r="J281" s="6">
        <v>-11.82</v>
      </c>
      <c r="K281">
        <v>-4.88</v>
      </c>
      <c r="L281" s="6">
        <f t="shared" si="28"/>
        <v>-4.593358041292639</v>
      </c>
      <c r="M281" s="25">
        <f t="shared" si="29"/>
        <v>-0.30622386941950924</v>
      </c>
      <c r="N281" s="28">
        <f t="shared" si="30"/>
        <v>11.387552261160982</v>
      </c>
      <c r="O281" s="28">
        <f t="shared" si="31"/>
        <v>-0.04798668937336181</v>
      </c>
      <c r="P281" s="6">
        <f t="shared" si="32"/>
        <v>-2.8792013624017088</v>
      </c>
      <c r="Q281" s="28">
        <f t="shared" si="33"/>
        <v>-20.452322946882262</v>
      </c>
      <c r="R281">
        <f t="shared" si="34"/>
        <v>-2.9217604209831802</v>
      </c>
    </row>
    <row r="282" spans="8:18" ht="12.75">
      <c r="H282" s="4">
        <v>281</v>
      </c>
      <c r="I282" s="5">
        <v>39728</v>
      </c>
      <c r="J282" s="6">
        <v>-12.1</v>
      </c>
      <c r="K282">
        <v>-5.27</v>
      </c>
      <c r="L282" s="6">
        <f t="shared" si="28"/>
        <v>-4.963343053276312</v>
      </c>
      <c r="M282" s="25">
        <f t="shared" si="29"/>
        <v>-0.3308895368850875</v>
      </c>
      <c r="N282" s="28">
        <f t="shared" si="30"/>
        <v>11.338220926229825</v>
      </c>
      <c r="O282" s="28">
        <f t="shared" si="31"/>
        <v>-0.049331334931157045</v>
      </c>
      <c r="P282" s="6">
        <f t="shared" si="32"/>
        <v>-2.9598800958694227</v>
      </c>
      <c r="Q282" s="28">
        <f t="shared" si="33"/>
        <v>-20.403242035142952</v>
      </c>
      <c r="R282">
        <f t="shared" si="34"/>
        <v>-2.914748862163279</v>
      </c>
    </row>
    <row r="283" spans="8:18" ht="12.75">
      <c r="H283" s="4">
        <v>282</v>
      </c>
      <c r="I283" s="5">
        <v>39729</v>
      </c>
      <c r="J283" s="6">
        <v>-12.38</v>
      </c>
      <c r="K283">
        <v>-5.65</v>
      </c>
      <c r="L283" s="6">
        <f t="shared" si="28"/>
        <v>-5.324488077174461</v>
      </c>
      <c r="M283" s="25">
        <f t="shared" si="29"/>
        <v>-0.35496587181163075</v>
      </c>
      <c r="N283" s="28">
        <f t="shared" si="30"/>
        <v>11.290068256376738</v>
      </c>
      <c r="O283" s="28">
        <f t="shared" si="31"/>
        <v>-0.04815266985308675</v>
      </c>
      <c r="P283" s="6">
        <f t="shared" si="32"/>
        <v>-2.889160191185205</v>
      </c>
      <c r="Q283" s="28">
        <f t="shared" si="33"/>
        <v>-20.431376681261604</v>
      </c>
      <c r="R283">
        <f t="shared" si="34"/>
        <v>-2.918768097323086</v>
      </c>
    </row>
    <row r="284" spans="8:18" ht="12.75">
      <c r="H284" s="4">
        <v>283</v>
      </c>
      <c r="I284" s="5">
        <v>39730</v>
      </c>
      <c r="J284" s="6">
        <v>-12.67</v>
      </c>
      <c r="K284">
        <v>-6.03</v>
      </c>
      <c r="L284" s="6">
        <f t="shared" si="28"/>
        <v>-5.6863200496341575</v>
      </c>
      <c r="M284" s="25">
        <f t="shared" si="29"/>
        <v>-0.3790880033089438</v>
      </c>
      <c r="N284" s="28">
        <f t="shared" si="30"/>
        <v>11.241823993382113</v>
      </c>
      <c r="O284" s="28">
        <f t="shared" si="31"/>
        <v>-0.048244262994625586</v>
      </c>
      <c r="P284" s="6">
        <f t="shared" si="32"/>
        <v>-2.894655779677535</v>
      </c>
      <c r="Q284" s="28">
        <f t="shared" si="33"/>
        <v>-20.462185156267303</v>
      </c>
      <c r="R284">
        <f t="shared" si="34"/>
        <v>-2.923169308038186</v>
      </c>
    </row>
    <row r="285" spans="8:18" ht="12.75">
      <c r="H285" s="4">
        <v>284</v>
      </c>
      <c r="I285" s="5">
        <v>39731</v>
      </c>
      <c r="J285" s="6">
        <v>-12.93</v>
      </c>
      <c r="K285">
        <v>-6.42</v>
      </c>
      <c r="L285" s="6">
        <f t="shared" si="28"/>
        <v>-6.058439162153229</v>
      </c>
      <c r="M285" s="25">
        <f t="shared" si="29"/>
        <v>-0.4038959441435486</v>
      </c>
      <c r="N285" s="28">
        <f t="shared" si="30"/>
        <v>11.192208111712903</v>
      </c>
      <c r="O285" s="28">
        <f t="shared" si="31"/>
        <v>-0.04961588166920983</v>
      </c>
      <c r="P285" s="6">
        <f t="shared" si="32"/>
        <v>-2.9769529001525896</v>
      </c>
      <c r="Q285" s="28">
        <f t="shared" si="33"/>
        <v>-20.421107906878895</v>
      </c>
      <c r="R285">
        <f t="shared" si="34"/>
        <v>-2.917301129554128</v>
      </c>
    </row>
    <row r="286" spans="8:18" ht="12.75">
      <c r="H286" s="4">
        <v>285</v>
      </c>
      <c r="I286" s="5">
        <v>39732</v>
      </c>
      <c r="J286" s="6">
        <v>-13.2</v>
      </c>
      <c r="K286">
        <v>-6.8</v>
      </c>
      <c r="L286" s="6">
        <f t="shared" si="28"/>
        <v>-6.421812508941554</v>
      </c>
      <c r="M286" s="25">
        <f t="shared" si="29"/>
        <v>-0.42812083392943695</v>
      </c>
      <c r="N286" s="28">
        <f t="shared" si="30"/>
        <v>11.143758332141125</v>
      </c>
      <c r="O286" s="28">
        <f t="shared" si="31"/>
        <v>-0.04844977957177754</v>
      </c>
      <c r="P286" s="6">
        <f t="shared" si="32"/>
        <v>-2.9069867743066524</v>
      </c>
      <c r="Q286" s="28">
        <f t="shared" si="33"/>
        <v>-20.381698195734828</v>
      </c>
      <c r="R286">
        <f t="shared" si="34"/>
        <v>-2.911671170819261</v>
      </c>
    </row>
    <row r="287" spans="8:18" ht="12.75">
      <c r="H287" s="4">
        <v>286</v>
      </c>
      <c r="I287" s="5">
        <v>39733</v>
      </c>
      <c r="J287" s="6">
        <v>-13.45</v>
      </c>
      <c r="K287">
        <v>-7.17</v>
      </c>
      <c r="L287" s="6">
        <f t="shared" si="28"/>
        <v>-6.776425698319667</v>
      </c>
      <c r="M287" s="25">
        <f t="shared" si="29"/>
        <v>-0.4517617132213111</v>
      </c>
      <c r="N287" s="28">
        <f t="shared" si="30"/>
        <v>11.096476573557378</v>
      </c>
      <c r="O287" s="28">
        <f t="shared" si="31"/>
        <v>-0.047281758583746836</v>
      </c>
      <c r="P287" s="6">
        <f t="shared" si="32"/>
        <v>-2.83690551502481</v>
      </c>
      <c r="Q287" s="28">
        <f t="shared" si="33"/>
        <v>-20.343742618617924</v>
      </c>
      <c r="R287">
        <f t="shared" si="34"/>
        <v>-2.9062489455168463</v>
      </c>
    </row>
    <row r="288" spans="8:18" ht="12.75">
      <c r="H288" s="4">
        <v>287</v>
      </c>
      <c r="I288" s="5">
        <v>39734</v>
      </c>
      <c r="J288" s="6">
        <v>-13.7</v>
      </c>
      <c r="K288">
        <v>-7.53</v>
      </c>
      <c r="L288" s="6">
        <f t="shared" si="28"/>
        <v>-7.1222589279880175</v>
      </c>
      <c r="M288" s="25">
        <f t="shared" si="29"/>
        <v>-0.4748172618658678</v>
      </c>
      <c r="N288" s="28">
        <f t="shared" si="30"/>
        <v>11.050365476268265</v>
      </c>
      <c r="O288" s="28">
        <f t="shared" si="31"/>
        <v>-0.046111097289113445</v>
      </c>
      <c r="P288" s="6">
        <f t="shared" si="32"/>
        <v>-2.7666658373468067</v>
      </c>
      <c r="Q288" s="28">
        <f t="shared" si="33"/>
        <v>-20.23120709356302</v>
      </c>
      <c r="R288">
        <f t="shared" si="34"/>
        <v>-2.8901724419375747</v>
      </c>
    </row>
    <row r="289" spans="8:18" ht="12.75">
      <c r="H289" s="4">
        <v>288</v>
      </c>
      <c r="I289" s="5">
        <v>39735</v>
      </c>
      <c r="J289" s="6">
        <v>-13.93</v>
      </c>
      <c r="K289">
        <v>-7.92</v>
      </c>
      <c r="L289" s="6">
        <f t="shared" si="28"/>
        <v>-7.49785706937855</v>
      </c>
      <c r="M289" s="25">
        <f t="shared" si="29"/>
        <v>-0.49985713795857</v>
      </c>
      <c r="N289" s="28">
        <f t="shared" si="30"/>
        <v>11.00028572408286</v>
      </c>
      <c r="O289" s="28">
        <f t="shared" si="31"/>
        <v>-0.050079752185405724</v>
      </c>
      <c r="P289" s="6">
        <f t="shared" si="32"/>
        <v>-3.0047851311243434</v>
      </c>
      <c r="Q289" s="28">
        <f t="shared" si="33"/>
        <v>-20.276112128817942</v>
      </c>
      <c r="R289">
        <f t="shared" si="34"/>
        <v>-2.896587446973992</v>
      </c>
    </row>
    <row r="290" spans="8:18" ht="12.75">
      <c r="H290" s="4">
        <v>289</v>
      </c>
      <c r="I290" s="5">
        <v>39736</v>
      </c>
      <c r="J290" s="6">
        <v>-14.17</v>
      </c>
      <c r="K290">
        <v>-8.3</v>
      </c>
      <c r="L290" s="6">
        <f t="shared" si="28"/>
        <v>-7.864821779053783</v>
      </c>
      <c r="M290" s="25">
        <f t="shared" si="29"/>
        <v>-0.5243214519369189</v>
      </c>
      <c r="N290" s="28">
        <f t="shared" si="30"/>
        <v>10.951357096126163</v>
      </c>
      <c r="O290" s="28">
        <f t="shared" si="31"/>
        <v>-0.0489286279566965</v>
      </c>
      <c r="P290" s="6">
        <f t="shared" si="32"/>
        <v>-2.93571767740179</v>
      </c>
      <c r="Q290" s="28">
        <f t="shared" si="33"/>
        <v>-20.322669615034528</v>
      </c>
      <c r="R290">
        <f t="shared" si="34"/>
        <v>-2.903238516433504</v>
      </c>
    </row>
    <row r="291" spans="8:18" ht="12.75">
      <c r="H291" s="4">
        <v>290</v>
      </c>
      <c r="I291" s="5">
        <v>39737</v>
      </c>
      <c r="J291" s="6">
        <v>-14.38</v>
      </c>
      <c r="K291">
        <v>-8.67</v>
      </c>
      <c r="L291" s="6">
        <f t="shared" si="28"/>
        <v>-8.223125232193969</v>
      </c>
      <c r="M291" s="25">
        <f t="shared" si="29"/>
        <v>-0.5482083488129312</v>
      </c>
      <c r="N291" s="28">
        <f t="shared" si="30"/>
        <v>10.903583302374138</v>
      </c>
      <c r="O291" s="28">
        <f t="shared" si="31"/>
        <v>-0.047773793752025284</v>
      </c>
      <c r="P291" s="6">
        <f t="shared" si="32"/>
        <v>-2.866427625121517</v>
      </c>
      <c r="Q291" s="28">
        <f t="shared" si="33"/>
        <v>-20.29444146047851</v>
      </c>
      <c r="R291">
        <f t="shared" si="34"/>
        <v>-2.899205922925501</v>
      </c>
    </row>
    <row r="292" spans="8:18" ht="12.75">
      <c r="H292" s="4">
        <v>291</v>
      </c>
      <c r="I292" s="5">
        <v>39738</v>
      </c>
      <c r="J292" s="6">
        <v>-14.6</v>
      </c>
      <c r="K292">
        <v>-9.03</v>
      </c>
      <c r="L292" s="6">
        <f t="shared" si="28"/>
        <v>-8.57273437802893</v>
      </c>
      <c r="M292" s="25">
        <f t="shared" si="29"/>
        <v>-0.5715156252019287</v>
      </c>
      <c r="N292" s="28">
        <f t="shared" si="30"/>
        <v>10.856968749596142</v>
      </c>
      <c r="O292" s="28">
        <f t="shared" si="31"/>
        <v>-0.046614552777995755</v>
      </c>
      <c r="P292" s="6">
        <f t="shared" si="32"/>
        <v>-2.7968731666797453</v>
      </c>
      <c r="Q292" s="28">
        <f t="shared" si="33"/>
        <v>-20.114361727005665</v>
      </c>
      <c r="R292">
        <f t="shared" si="34"/>
        <v>-2.873480246715095</v>
      </c>
    </row>
    <row r="293" spans="8:18" ht="12.75">
      <c r="H293" s="4">
        <v>292</v>
      </c>
      <c r="I293" s="5">
        <v>39739</v>
      </c>
      <c r="J293" s="6">
        <v>-14.8</v>
      </c>
      <c r="K293">
        <v>-9.4</v>
      </c>
      <c r="L293" s="6">
        <f t="shared" si="28"/>
        <v>-8.933120059745042</v>
      </c>
      <c r="M293" s="25">
        <f t="shared" si="29"/>
        <v>-0.5955413373163361</v>
      </c>
      <c r="N293" s="28">
        <f t="shared" si="30"/>
        <v>10.808917325367329</v>
      </c>
      <c r="O293" s="28">
        <f t="shared" si="31"/>
        <v>-0.04805142422881303</v>
      </c>
      <c r="P293" s="6">
        <f t="shared" si="32"/>
        <v>-2.883085453728782</v>
      </c>
      <c r="Q293" s="28">
        <f t="shared" si="33"/>
        <v>-20.090460406427795</v>
      </c>
      <c r="R293">
        <f t="shared" si="34"/>
        <v>-2.8700657723468277</v>
      </c>
    </row>
    <row r="294" spans="8:18" ht="12.75">
      <c r="H294" s="4">
        <v>293</v>
      </c>
      <c r="I294" s="5">
        <v>39740</v>
      </c>
      <c r="J294" s="6">
        <v>-14.98</v>
      </c>
      <c r="K294">
        <v>-9.75</v>
      </c>
      <c r="L294" s="6">
        <f t="shared" si="28"/>
        <v>-9.27506390768276</v>
      </c>
      <c r="M294" s="25">
        <f t="shared" si="29"/>
        <v>-0.6183375938455173</v>
      </c>
      <c r="N294" s="28">
        <f t="shared" si="30"/>
        <v>10.763324812308966</v>
      </c>
      <c r="O294" s="28">
        <f t="shared" si="31"/>
        <v>-0.04559251305836298</v>
      </c>
      <c r="P294" s="6">
        <f t="shared" si="32"/>
        <v>-2.735550783501779</v>
      </c>
      <c r="Q294" s="28">
        <f t="shared" si="33"/>
        <v>-19.989105674904764</v>
      </c>
      <c r="R294">
        <f t="shared" si="34"/>
        <v>-2.855586524986395</v>
      </c>
    </row>
    <row r="295" spans="8:18" ht="12.75">
      <c r="H295" s="4">
        <v>294</v>
      </c>
      <c r="I295" s="5">
        <v>39741</v>
      </c>
      <c r="J295" s="6">
        <v>-15.17</v>
      </c>
      <c r="K295">
        <v>-10.12</v>
      </c>
      <c r="L295" s="6">
        <f t="shared" si="28"/>
        <v>-9.637693576537417</v>
      </c>
      <c r="M295" s="25">
        <f t="shared" si="29"/>
        <v>-0.6425129051024945</v>
      </c>
      <c r="N295" s="28">
        <f t="shared" si="30"/>
        <v>10.714974189795011</v>
      </c>
      <c r="O295" s="28">
        <f t="shared" si="31"/>
        <v>-0.04835062251395428</v>
      </c>
      <c r="P295" s="6">
        <f t="shared" si="32"/>
        <v>-2.9010373508372567</v>
      </c>
      <c r="Q295" s="28">
        <f t="shared" si="33"/>
        <v>-20.123477188395213</v>
      </c>
      <c r="R295">
        <f t="shared" si="34"/>
        <v>-2.8747824554850303</v>
      </c>
    </row>
    <row r="296" spans="8:18" ht="12.75">
      <c r="H296" s="4">
        <v>295</v>
      </c>
      <c r="I296" s="5">
        <v>39742</v>
      </c>
      <c r="J296" s="6">
        <v>-15.33</v>
      </c>
      <c r="K296">
        <v>-10.48</v>
      </c>
      <c r="L296" s="6">
        <f t="shared" si="28"/>
        <v>-9.99170109838031</v>
      </c>
      <c r="M296" s="25">
        <f t="shared" si="29"/>
        <v>-0.6661134065586872</v>
      </c>
      <c r="N296" s="28">
        <f t="shared" si="30"/>
        <v>10.667773186882625</v>
      </c>
      <c r="O296" s="28">
        <f t="shared" si="31"/>
        <v>-0.04720100291238616</v>
      </c>
      <c r="P296" s="6">
        <f t="shared" si="32"/>
        <v>-2.8320601747431695</v>
      </c>
      <c r="Q296" s="28">
        <f t="shared" si="33"/>
        <v>-19.95075223201404</v>
      </c>
      <c r="R296">
        <f t="shared" si="34"/>
        <v>-2.8501074617162914</v>
      </c>
    </row>
    <row r="297" spans="8:18" ht="12.75">
      <c r="H297" s="4">
        <v>296</v>
      </c>
      <c r="I297" s="5">
        <v>39743</v>
      </c>
      <c r="J297" s="6">
        <v>-15.48</v>
      </c>
      <c r="K297">
        <v>-10.83</v>
      </c>
      <c r="L297" s="6">
        <f t="shared" si="28"/>
        <v>-10.33703564887859</v>
      </c>
      <c r="M297" s="25">
        <f t="shared" si="29"/>
        <v>-0.6891357099252393</v>
      </c>
      <c r="N297" s="28">
        <f t="shared" si="30"/>
        <v>10.621728580149522</v>
      </c>
      <c r="O297" s="28">
        <f t="shared" si="31"/>
        <v>-0.046044606733103066</v>
      </c>
      <c r="P297" s="6">
        <f t="shared" si="32"/>
        <v>-2.762676403986184</v>
      </c>
      <c r="Q297" s="28">
        <f t="shared" si="33"/>
        <v>-19.777710958598433</v>
      </c>
      <c r="R297">
        <f t="shared" si="34"/>
        <v>-2.8253872797997763</v>
      </c>
    </row>
    <row r="298" spans="8:18" ht="12.75">
      <c r="H298" s="4">
        <v>297</v>
      </c>
      <c r="I298" s="5">
        <v>39744</v>
      </c>
      <c r="J298" s="6">
        <v>-15.63</v>
      </c>
      <c r="K298">
        <v>-11.2</v>
      </c>
      <c r="L298" s="6">
        <f t="shared" si="28"/>
        <v>-10.703397928529686</v>
      </c>
      <c r="M298" s="25">
        <f t="shared" si="29"/>
        <v>-0.7135598619019791</v>
      </c>
      <c r="N298" s="28">
        <f t="shared" si="30"/>
        <v>10.572880276196042</v>
      </c>
      <c r="O298" s="28">
        <f t="shared" si="31"/>
        <v>-0.04884830395348061</v>
      </c>
      <c r="P298" s="6">
        <f t="shared" si="32"/>
        <v>-2.9308982372088366</v>
      </c>
      <c r="Q298" s="28">
        <f t="shared" si="33"/>
        <v>-19.842181570685753</v>
      </c>
      <c r="R298">
        <f t="shared" si="34"/>
        <v>-2.834597367240822</v>
      </c>
    </row>
    <row r="299" spans="8:18" ht="12.75">
      <c r="H299" s="4">
        <v>298</v>
      </c>
      <c r="I299" s="5">
        <v>39745</v>
      </c>
      <c r="J299" s="6">
        <v>-15.77</v>
      </c>
      <c r="K299">
        <v>-11.55</v>
      </c>
      <c r="L299" s="6">
        <f t="shared" si="28"/>
        <v>-11.051228975410133</v>
      </c>
      <c r="M299" s="25">
        <f t="shared" si="29"/>
        <v>-0.7367485983606755</v>
      </c>
      <c r="N299" s="28">
        <f t="shared" si="30"/>
        <v>10.52650280327865</v>
      </c>
      <c r="O299" s="28">
        <f t="shared" si="31"/>
        <v>-0.046377472917392026</v>
      </c>
      <c r="P299" s="6">
        <f t="shared" si="32"/>
        <v>-2.7826483750435216</v>
      </c>
      <c r="Q299" s="28">
        <f t="shared" si="33"/>
        <v>-19.82795677904953</v>
      </c>
      <c r="R299">
        <f t="shared" si="34"/>
        <v>-2.832565254149933</v>
      </c>
    </row>
    <row r="300" spans="8:18" ht="12.75">
      <c r="H300" s="4">
        <v>299</v>
      </c>
      <c r="I300" s="5">
        <v>39746</v>
      </c>
      <c r="J300" s="6">
        <v>-15.9</v>
      </c>
      <c r="K300">
        <v>-11.9</v>
      </c>
      <c r="L300" s="6">
        <f t="shared" si="28"/>
        <v>-11.40034403686844</v>
      </c>
      <c r="M300" s="25">
        <f t="shared" si="29"/>
        <v>-0.7600229357912293</v>
      </c>
      <c r="N300" s="28">
        <f t="shared" si="30"/>
        <v>10.47995412841754</v>
      </c>
      <c r="O300" s="28">
        <f t="shared" si="31"/>
        <v>-0.04654867486110881</v>
      </c>
      <c r="P300" s="6">
        <f t="shared" si="32"/>
        <v>-2.7929204916665284</v>
      </c>
      <c r="Q300" s="28">
        <f t="shared" si="33"/>
        <v>-19.737791816987276</v>
      </c>
      <c r="R300">
        <f t="shared" si="34"/>
        <v>-2.8196845452838963</v>
      </c>
    </row>
    <row r="301" spans="8:18" ht="12.75">
      <c r="H301" s="4">
        <v>300</v>
      </c>
      <c r="I301" s="5">
        <v>39747</v>
      </c>
      <c r="J301" s="6">
        <v>-16</v>
      </c>
      <c r="K301">
        <v>-12.23</v>
      </c>
      <c r="L301" s="6">
        <f t="shared" si="28"/>
        <v>-11.730728054143409</v>
      </c>
      <c r="M301" s="25">
        <f t="shared" si="29"/>
        <v>-0.7820485369428939</v>
      </c>
      <c r="N301" s="28">
        <f t="shared" si="30"/>
        <v>10.435902926114212</v>
      </c>
      <c r="O301" s="28">
        <f t="shared" si="31"/>
        <v>-0.04405120230332926</v>
      </c>
      <c r="P301" s="6">
        <f t="shared" si="32"/>
        <v>-2.6430721381997557</v>
      </c>
      <c r="Q301" s="28">
        <f t="shared" si="33"/>
        <v>-19.645313171685252</v>
      </c>
      <c r="R301">
        <f t="shared" si="34"/>
        <v>-2.8064733102407504</v>
      </c>
    </row>
    <row r="302" spans="8:18" ht="12.75">
      <c r="H302" s="4">
        <v>301</v>
      </c>
      <c r="I302" s="5">
        <v>39748</v>
      </c>
      <c r="J302" s="6">
        <v>-16.1</v>
      </c>
      <c r="K302">
        <v>-12.58</v>
      </c>
      <c r="L302" s="6">
        <f t="shared" si="28"/>
        <v>-12.08247324658113</v>
      </c>
      <c r="M302" s="25">
        <f t="shared" si="29"/>
        <v>-0.8054982164387421</v>
      </c>
      <c r="N302" s="28">
        <f t="shared" si="30"/>
        <v>10.389003567122515</v>
      </c>
      <c r="O302" s="28">
        <f t="shared" si="31"/>
        <v>-0.046899358991696616</v>
      </c>
      <c r="P302" s="6">
        <f t="shared" si="32"/>
        <v>-2.813961539501797</v>
      </c>
      <c r="Q302" s="28">
        <f t="shared" si="33"/>
        <v>-19.558237360349793</v>
      </c>
      <c r="R302">
        <f t="shared" si="34"/>
        <v>-2.7940339086213988</v>
      </c>
    </row>
    <row r="303" spans="8:18" ht="12.75">
      <c r="H303" s="4">
        <v>302</v>
      </c>
      <c r="I303" s="5">
        <v>39749</v>
      </c>
      <c r="J303" s="6">
        <v>-16.18</v>
      </c>
      <c r="K303">
        <v>-12.92</v>
      </c>
      <c r="L303" s="6">
        <f t="shared" si="28"/>
        <v>-12.42553272788974</v>
      </c>
      <c r="M303" s="25">
        <f t="shared" si="29"/>
        <v>-0.8283688485259827</v>
      </c>
      <c r="N303" s="28">
        <f t="shared" si="30"/>
        <v>10.343262302948034</v>
      </c>
      <c r="O303" s="28">
        <f t="shared" si="31"/>
        <v>-0.04574126417448099</v>
      </c>
      <c r="P303" s="6">
        <f t="shared" si="32"/>
        <v>-2.7444758504688593</v>
      </c>
      <c r="Q303" s="28">
        <f t="shared" si="33"/>
        <v>-19.470653036075483</v>
      </c>
      <c r="R303">
        <f t="shared" si="34"/>
        <v>-2.7815218622964974</v>
      </c>
    </row>
    <row r="304" spans="8:18" ht="12.75">
      <c r="H304" s="4">
        <v>303</v>
      </c>
      <c r="I304" s="5">
        <v>39750</v>
      </c>
      <c r="J304" s="6">
        <v>-16.27</v>
      </c>
      <c r="K304">
        <v>-13.25</v>
      </c>
      <c r="L304" s="6">
        <f t="shared" si="28"/>
        <v>-12.759831386191903</v>
      </c>
      <c r="M304" s="25">
        <f t="shared" si="29"/>
        <v>-0.8506554257461268</v>
      </c>
      <c r="N304" s="28">
        <f t="shared" si="30"/>
        <v>10.298689148507746</v>
      </c>
      <c r="O304" s="28">
        <f t="shared" si="31"/>
        <v>-0.044573154440287865</v>
      </c>
      <c r="P304" s="6">
        <f t="shared" si="32"/>
        <v>-2.674389266417272</v>
      </c>
      <c r="Q304" s="28">
        <f t="shared" si="33"/>
        <v>-19.38236589850657</v>
      </c>
      <c r="R304">
        <f t="shared" si="34"/>
        <v>-2.7689094140723673</v>
      </c>
    </row>
    <row r="305" spans="8:18" ht="12.75">
      <c r="H305" s="4">
        <v>304</v>
      </c>
      <c r="I305" s="5">
        <v>39751</v>
      </c>
      <c r="J305" s="6">
        <v>-16.32</v>
      </c>
      <c r="K305">
        <v>-13.58</v>
      </c>
      <c r="L305" s="6">
        <f t="shared" si="28"/>
        <v>-13.09548215169185</v>
      </c>
      <c r="M305" s="25">
        <f t="shared" si="29"/>
        <v>-0.8730321434461233</v>
      </c>
      <c r="N305" s="28">
        <f t="shared" si="30"/>
        <v>10.253935713107753</v>
      </c>
      <c r="O305" s="28">
        <f t="shared" si="31"/>
        <v>-0.044753435399993435</v>
      </c>
      <c r="P305" s="6">
        <f t="shared" si="32"/>
        <v>-2.685206123999606</v>
      </c>
      <c r="Q305" s="28">
        <f t="shared" si="33"/>
        <v>-19.13667378529734</v>
      </c>
      <c r="R305">
        <f t="shared" si="34"/>
        <v>-2.733810540756763</v>
      </c>
    </row>
    <row r="306" spans="8:18" ht="12.75">
      <c r="H306" s="4">
        <v>305</v>
      </c>
      <c r="I306" s="5">
        <v>39752</v>
      </c>
      <c r="J306" s="6">
        <v>-16.37</v>
      </c>
      <c r="K306">
        <v>-13.92</v>
      </c>
      <c r="L306" s="6">
        <f t="shared" si="28"/>
        <v>-13.442763915409298</v>
      </c>
      <c r="M306" s="25">
        <f t="shared" si="29"/>
        <v>-0.8961842610272865</v>
      </c>
      <c r="N306" s="28">
        <f t="shared" si="30"/>
        <v>10.207631477945426</v>
      </c>
      <c r="O306" s="28">
        <f t="shared" si="31"/>
        <v>-0.04630423516232618</v>
      </c>
      <c r="P306" s="6">
        <f t="shared" si="32"/>
        <v>-2.7782541097395708</v>
      </c>
      <c r="Q306" s="28">
        <f t="shared" si="33"/>
        <v>-19.13227951999339</v>
      </c>
      <c r="R306">
        <f t="shared" si="34"/>
        <v>-2.7331827885704842</v>
      </c>
    </row>
    <row r="307" spans="8:18" ht="12.75">
      <c r="H307" s="4">
        <v>306</v>
      </c>
      <c r="I307" s="5">
        <v>39753</v>
      </c>
      <c r="J307" s="6">
        <v>-16.4</v>
      </c>
      <c r="K307">
        <v>-14.23</v>
      </c>
      <c r="L307" s="6">
        <f t="shared" si="28"/>
        <v>-13.760734639238521</v>
      </c>
      <c r="M307" s="25">
        <f t="shared" si="29"/>
        <v>-0.917382309282568</v>
      </c>
      <c r="N307" s="28">
        <f t="shared" si="30"/>
        <v>10.165235381434863</v>
      </c>
      <c r="O307" s="28">
        <f t="shared" si="31"/>
        <v>-0.0423960965105632</v>
      </c>
      <c r="P307" s="6">
        <f t="shared" si="32"/>
        <v>-2.543765790633792</v>
      </c>
      <c r="Q307" s="28">
        <f t="shared" si="33"/>
        <v>-18.883124818960653</v>
      </c>
      <c r="R307">
        <f t="shared" si="34"/>
        <v>-2.697589259851522</v>
      </c>
    </row>
    <row r="308" spans="8:18" ht="12.75">
      <c r="H308" s="4">
        <v>307</v>
      </c>
      <c r="I308" s="5">
        <v>39754</v>
      </c>
      <c r="J308" s="6">
        <v>-16.42</v>
      </c>
      <c r="K308">
        <v>-14.57</v>
      </c>
      <c r="L308" s="6">
        <f t="shared" si="28"/>
        <v>-14.11098247783227</v>
      </c>
      <c r="M308" s="25">
        <f t="shared" si="29"/>
        <v>-0.940732165188818</v>
      </c>
      <c r="N308" s="28">
        <f t="shared" si="30"/>
        <v>10.118535669622364</v>
      </c>
      <c r="O308" s="28">
        <f t="shared" si="31"/>
        <v>-0.04669971181249899</v>
      </c>
      <c r="P308" s="6">
        <f t="shared" si="32"/>
        <v>-2.8019827087499394</v>
      </c>
      <c r="Q308" s="28">
        <f t="shared" si="33"/>
        <v>-19.042035389510836</v>
      </c>
      <c r="R308">
        <f t="shared" si="34"/>
        <v>-2.7202907699301195</v>
      </c>
    </row>
    <row r="309" spans="8:18" ht="12.75">
      <c r="H309" s="4">
        <v>308</v>
      </c>
      <c r="I309" s="5">
        <v>39755</v>
      </c>
      <c r="J309" s="6">
        <v>-16.43</v>
      </c>
      <c r="K309">
        <v>-14.88</v>
      </c>
      <c r="L309" s="6">
        <f t="shared" si="28"/>
        <v>-14.431739930891085</v>
      </c>
      <c r="M309" s="25">
        <f t="shared" si="29"/>
        <v>-0.9621159953927391</v>
      </c>
      <c r="N309" s="28">
        <f t="shared" si="30"/>
        <v>10.075768009214523</v>
      </c>
      <c r="O309" s="28">
        <f t="shared" si="31"/>
        <v>-0.042767660407841745</v>
      </c>
      <c r="P309" s="6">
        <f t="shared" si="32"/>
        <v>-2.5660596244705047</v>
      </c>
      <c r="Q309" s="28">
        <f t="shared" si="33"/>
        <v>-18.794133474479544</v>
      </c>
      <c r="R309">
        <f t="shared" si="34"/>
        <v>-2.684876210639935</v>
      </c>
    </row>
    <row r="310" spans="8:18" ht="12.75">
      <c r="H310" s="4">
        <v>309</v>
      </c>
      <c r="I310" s="5">
        <v>39756</v>
      </c>
      <c r="J310" s="6">
        <v>-16.42</v>
      </c>
      <c r="K310">
        <v>-15.18</v>
      </c>
      <c r="L310" s="6">
        <f t="shared" si="28"/>
        <v>-14.743471894357434</v>
      </c>
      <c r="M310" s="25">
        <f t="shared" si="29"/>
        <v>-0.9828981262904956</v>
      </c>
      <c r="N310" s="28">
        <f t="shared" si="30"/>
        <v>10.034203747419008</v>
      </c>
      <c r="O310" s="28">
        <f t="shared" si="31"/>
        <v>-0.04156426179551431</v>
      </c>
      <c r="P310" s="6">
        <f t="shared" si="32"/>
        <v>-2.4938557077308587</v>
      </c>
      <c r="Q310" s="28">
        <f t="shared" si="33"/>
        <v>-18.543513331741543</v>
      </c>
      <c r="R310">
        <f t="shared" si="34"/>
        <v>-2.649073333105935</v>
      </c>
    </row>
    <row r="311" spans="8:18" ht="12.75">
      <c r="H311" s="4">
        <v>310</v>
      </c>
      <c r="I311" s="5">
        <v>39757</v>
      </c>
      <c r="J311" s="6">
        <v>-16.4</v>
      </c>
      <c r="K311">
        <v>-15.5</v>
      </c>
      <c r="L311" s="6">
        <f t="shared" si="28"/>
        <v>-15.077459298781612</v>
      </c>
      <c r="M311" s="25">
        <f t="shared" si="29"/>
        <v>-1.0051639532521075</v>
      </c>
      <c r="N311" s="28">
        <f t="shared" si="30"/>
        <v>9.989672093495784</v>
      </c>
      <c r="O311" s="28">
        <f t="shared" si="31"/>
        <v>-0.04453165392322411</v>
      </c>
      <c r="P311" s="6">
        <f t="shared" si="32"/>
        <v>-2.6718992353934468</v>
      </c>
      <c r="Q311" s="28">
        <f t="shared" si="33"/>
        <v>-18.54102330071772</v>
      </c>
      <c r="R311">
        <f t="shared" si="34"/>
        <v>-2.6487176143882456</v>
      </c>
    </row>
    <row r="312" spans="8:18" ht="12.75">
      <c r="H312" s="4">
        <v>311</v>
      </c>
      <c r="I312" s="5">
        <v>39758</v>
      </c>
      <c r="J312" s="6">
        <v>-16.37</v>
      </c>
      <c r="K312">
        <v>-15.8</v>
      </c>
      <c r="L312" s="6">
        <f t="shared" si="28"/>
        <v>-15.3919920767267</v>
      </c>
      <c r="M312" s="25">
        <f t="shared" si="29"/>
        <v>-1.0261328051151133</v>
      </c>
      <c r="N312" s="28">
        <f t="shared" si="30"/>
        <v>9.947734389769774</v>
      </c>
      <c r="O312" s="28">
        <f t="shared" si="31"/>
        <v>-0.0419377037260098</v>
      </c>
      <c r="P312" s="6">
        <f t="shared" si="32"/>
        <v>-2.516262223560588</v>
      </c>
      <c r="Q312" s="28">
        <f t="shared" si="33"/>
        <v>-18.3720794002787</v>
      </c>
      <c r="R312">
        <f t="shared" si="34"/>
        <v>-2.624582771468386</v>
      </c>
    </row>
    <row r="313" spans="8:18" ht="12.75">
      <c r="H313" s="4">
        <v>312</v>
      </c>
      <c r="I313" s="5">
        <v>39759</v>
      </c>
      <c r="J313" s="6">
        <v>-16.32</v>
      </c>
      <c r="K313">
        <v>-16.1</v>
      </c>
      <c r="L313" s="6">
        <f t="shared" si="28"/>
        <v>-15.707936495209225</v>
      </c>
      <c r="M313" s="25">
        <f t="shared" si="29"/>
        <v>-1.0471957663472817</v>
      </c>
      <c r="N313" s="28">
        <f t="shared" si="30"/>
        <v>9.905608467305436</v>
      </c>
      <c r="O313" s="28">
        <f t="shared" si="31"/>
        <v>-0.04212592246433822</v>
      </c>
      <c r="P313" s="6">
        <f t="shared" si="32"/>
        <v>-2.527555347860293</v>
      </c>
      <c r="Q313" s="28">
        <f t="shared" si="33"/>
        <v>-18.121380638399422</v>
      </c>
      <c r="R313">
        <f t="shared" si="34"/>
        <v>-2.588768662628489</v>
      </c>
    </row>
    <row r="314" spans="8:18" ht="12.75">
      <c r="H314" s="4">
        <v>313</v>
      </c>
      <c r="I314" s="5">
        <v>39760</v>
      </c>
      <c r="J314" s="6">
        <v>-16.25</v>
      </c>
      <c r="K314">
        <v>-16.4</v>
      </c>
      <c r="L314" s="6">
        <f t="shared" si="28"/>
        <v>-16.025330317406304</v>
      </c>
      <c r="M314" s="25">
        <f t="shared" si="29"/>
        <v>-1.0683553544937536</v>
      </c>
      <c r="N314" s="28">
        <f t="shared" si="30"/>
        <v>9.863289291012492</v>
      </c>
      <c r="O314" s="28">
        <f t="shared" si="31"/>
        <v>-0.042319176292943794</v>
      </c>
      <c r="P314" s="6">
        <f t="shared" si="32"/>
        <v>-2.5391505775766277</v>
      </c>
      <c r="Q314" s="28">
        <f t="shared" si="33"/>
        <v>-18.11676542534226</v>
      </c>
      <c r="R314">
        <f t="shared" si="34"/>
        <v>-2.5881093464774656</v>
      </c>
    </row>
    <row r="315" spans="8:18" ht="12.75">
      <c r="H315" s="4">
        <v>314</v>
      </c>
      <c r="I315" s="5">
        <v>39761</v>
      </c>
      <c r="J315" s="6">
        <v>-16.18</v>
      </c>
      <c r="K315">
        <v>-16.68</v>
      </c>
      <c r="L315" s="6">
        <f t="shared" si="28"/>
        <v>-16.32290620391856</v>
      </c>
      <c r="M315" s="25">
        <f t="shared" si="29"/>
        <v>-1.088193746927904</v>
      </c>
      <c r="N315" s="28">
        <f t="shared" si="30"/>
        <v>9.823612506144192</v>
      </c>
      <c r="O315" s="28">
        <f t="shared" si="31"/>
        <v>-0.039676784868300174</v>
      </c>
      <c r="P315" s="6">
        <f t="shared" si="32"/>
        <v>-2.3806070920980105</v>
      </c>
      <c r="Q315" s="28">
        <f t="shared" si="33"/>
        <v>-17.69538980869033</v>
      </c>
      <c r="R315">
        <f t="shared" si="34"/>
        <v>-2.5279128298129043</v>
      </c>
    </row>
    <row r="316" spans="8:18" ht="12.75">
      <c r="H316" s="4">
        <v>315</v>
      </c>
      <c r="I316" s="5">
        <v>39762</v>
      </c>
      <c r="J316" s="6">
        <v>-16.08</v>
      </c>
      <c r="K316">
        <v>-16.97</v>
      </c>
      <c r="L316" s="6">
        <f t="shared" si="28"/>
        <v>-16.63251027101137</v>
      </c>
      <c r="M316" s="25">
        <f t="shared" si="29"/>
        <v>-1.1088340180674245</v>
      </c>
      <c r="N316" s="28">
        <f t="shared" si="30"/>
        <v>9.78233196386515</v>
      </c>
      <c r="O316" s="28">
        <f t="shared" si="31"/>
        <v>-0.041280542279041654</v>
      </c>
      <c r="P316" s="6">
        <f t="shared" si="32"/>
        <v>-2.4768325367424993</v>
      </c>
      <c r="Q316" s="28">
        <f t="shared" si="33"/>
        <v>-17.606162720962324</v>
      </c>
      <c r="R316">
        <f t="shared" si="34"/>
        <v>-2.5151661029946175</v>
      </c>
    </row>
    <row r="317" spans="8:18" ht="12.75">
      <c r="H317" s="4">
        <v>316</v>
      </c>
      <c r="I317" s="5">
        <v>39763</v>
      </c>
      <c r="J317" s="6">
        <v>-15.98</v>
      </c>
      <c r="K317">
        <v>-17.25</v>
      </c>
      <c r="L317" s="6">
        <f t="shared" si="28"/>
        <v>-16.93282405021129</v>
      </c>
      <c r="M317" s="25">
        <f t="shared" si="29"/>
        <v>-1.1288549366807528</v>
      </c>
      <c r="N317" s="28">
        <f t="shared" si="30"/>
        <v>9.742290126638494</v>
      </c>
      <c r="O317" s="28">
        <f t="shared" si="31"/>
        <v>-0.04004183722665644</v>
      </c>
      <c r="P317" s="6">
        <f t="shared" si="32"/>
        <v>-2.4025102335993864</v>
      </c>
      <c r="Q317" s="28">
        <f t="shared" si="33"/>
        <v>-17.51481724683085</v>
      </c>
      <c r="R317">
        <f t="shared" si="34"/>
        <v>-2.5021167495472647</v>
      </c>
    </row>
    <row r="318" spans="8:18" ht="12.75">
      <c r="H318" s="4">
        <v>317</v>
      </c>
      <c r="I318" s="5">
        <v>39764</v>
      </c>
      <c r="J318" s="6">
        <v>-15.87</v>
      </c>
      <c r="K318">
        <v>-17.53</v>
      </c>
      <c r="L318" s="6">
        <f t="shared" si="28"/>
        <v>-17.23453283380004</v>
      </c>
      <c r="M318" s="25">
        <f t="shared" si="29"/>
        <v>-1.1489688555866693</v>
      </c>
      <c r="N318" s="28">
        <f t="shared" si="30"/>
        <v>9.702062288826662</v>
      </c>
      <c r="O318" s="28">
        <f t="shared" si="31"/>
        <v>-0.040227837811832146</v>
      </c>
      <c r="P318" s="6">
        <f t="shared" si="32"/>
        <v>-2.4136702687099287</v>
      </c>
      <c r="Q318" s="28">
        <f t="shared" si="33"/>
        <v>-17.256588280147334</v>
      </c>
      <c r="R318">
        <f t="shared" si="34"/>
        <v>-2.465226897163905</v>
      </c>
    </row>
    <row r="319" spans="8:18" ht="12.75">
      <c r="H319" s="4">
        <v>318</v>
      </c>
      <c r="I319" s="5">
        <v>39765</v>
      </c>
      <c r="J319" s="6">
        <v>-15.75</v>
      </c>
      <c r="K319">
        <v>-17.8</v>
      </c>
      <c r="L319" s="6">
        <f t="shared" si="28"/>
        <v>-17.526819159072012</v>
      </c>
      <c r="M319" s="25">
        <f t="shared" si="29"/>
        <v>-1.1684546106048008</v>
      </c>
      <c r="N319" s="28">
        <f t="shared" si="30"/>
        <v>9.663090778790398</v>
      </c>
      <c r="O319" s="28">
        <f t="shared" si="31"/>
        <v>-0.03897151003626398</v>
      </c>
      <c r="P319" s="6">
        <f t="shared" si="32"/>
        <v>-2.3382906021758387</v>
      </c>
      <c r="Q319" s="28">
        <f t="shared" si="33"/>
        <v>-17.078616658762584</v>
      </c>
      <c r="R319">
        <f t="shared" si="34"/>
        <v>-2.4398023798232265</v>
      </c>
    </row>
    <row r="320" spans="8:18" ht="12.75">
      <c r="H320" s="4">
        <v>319</v>
      </c>
      <c r="I320" s="5">
        <v>39766</v>
      </c>
      <c r="J320" s="6">
        <v>-15.6</v>
      </c>
      <c r="K320">
        <v>-18.07</v>
      </c>
      <c r="L320" s="6">
        <f t="shared" si="28"/>
        <v>-17.820465097337266</v>
      </c>
      <c r="M320" s="25">
        <f t="shared" si="29"/>
        <v>-1.188031006489151</v>
      </c>
      <c r="N320" s="28">
        <f t="shared" si="30"/>
        <v>9.623937987021698</v>
      </c>
      <c r="O320" s="28">
        <f t="shared" si="31"/>
        <v>-0.03915279176870001</v>
      </c>
      <c r="P320" s="6">
        <f t="shared" si="32"/>
        <v>-2.3491675061220008</v>
      </c>
      <c r="Q320" s="28">
        <f t="shared" si="33"/>
        <v>-16.900228817024292</v>
      </c>
      <c r="R320">
        <f t="shared" si="34"/>
        <v>-2.4143184024320417</v>
      </c>
    </row>
    <row r="321" spans="8:18" ht="12.75">
      <c r="H321" s="4">
        <v>320</v>
      </c>
      <c r="I321" s="5">
        <v>39767</v>
      </c>
      <c r="J321" s="6">
        <v>-15.43</v>
      </c>
      <c r="K321">
        <v>-18.33</v>
      </c>
      <c r="L321" s="6">
        <f t="shared" si="28"/>
        <v>-18.10454975755772</v>
      </c>
      <c r="M321" s="25">
        <f t="shared" si="29"/>
        <v>-1.2069699838371812</v>
      </c>
      <c r="N321" s="28">
        <f t="shared" si="30"/>
        <v>9.586060032325637</v>
      </c>
      <c r="O321" s="28">
        <f t="shared" si="31"/>
        <v>-0.03787795469606081</v>
      </c>
      <c r="P321" s="6">
        <f t="shared" si="32"/>
        <v>-2.2726772817636487</v>
      </c>
      <c r="Q321" s="28">
        <f t="shared" si="33"/>
        <v>-16.633755521211313</v>
      </c>
      <c r="R321">
        <f t="shared" si="34"/>
        <v>-2.3762507887444735</v>
      </c>
    </row>
    <row r="322" spans="8:18" ht="12.75">
      <c r="H322" s="4">
        <v>321</v>
      </c>
      <c r="I322" s="5">
        <v>39768</v>
      </c>
      <c r="J322" s="6">
        <v>-15.27</v>
      </c>
      <c r="K322">
        <v>-18.58</v>
      </c>
      <c r="L322" s="6">
        <f t="shared" si="28"/>
        <v>-18.378951449974874</v>
      </c>
      <c r="M322" s="25">
        <f t="shared" si="29"/>
        <v>-1.225263429998325</v>
      </c>
      <c r="N322" s="28">
        <f t="shared" si="30"/>
        <v>9.54947314000335</v>
      </c>
      <c r="O322" s="28">
        <f t="shared" si="31"/>
        <v>-0.03658689232228696</v>
      </c>
      <c r="P322" s="6">
        <f t="shared" si="32"/>
        <v>-2.1952135393372174</v>
      </c>
      <c r="Q322" s="28">
        <f t="shared" si="33"/>
        <v>-16.44836196845052</v>
      </c>
      <c r="R322">
        <f t="shared" si="34"/>
        <v>-2.3497659954929313</v>
      </c>
    </row>
    <row r="323" spans="8:18" ht="12.75">
      <c r="H323" s="4">
        <v>322</v>
      </c>
      <c r="I323" s="5">
        <v>39769</v>
      </c>
      <c r="J323" s="6">
        <v>-15.08</v>
      </c>
      <c r="K323">
        <v>-18.83</v>
      </c>
      <c r="L323" s="6">
        <f aca="true" t="shared" si="35" ref="L323:L367">DEGREES(ASIN(TAN(RADIANS(43.167))*TAN(RADIANS(K323))))</f>
        <v>-18.654598540951746</v>
      </c>
      <c r="M323" s="25">
        <f aca="true" t="shared" si="36" ref="M323:M367">L323/15</f>
        <v>-1.2436399027301164</v>
      </c>
      <c r="N323" s="28">
        <f aca="true" t="shared" si="37" ref="N323:N367">12+2*M323</f>
        <v>9.512720194539767</v>
      </c>
      <c r="O323" s="28">
        <f t="shared" si="31"/>
        <v>-0.036752945463582876</v>
      </c>
      <c r="P323" s="6">
        <f t="shared" si="32"/>
        <v>-2.2051767278149725</v>
      </c>
      <c r="Q323" s="28">
        <f t="shared" si="33"/>
        <v>-16.176706159522993</v>
      </c>
      <c r="R323">
        <f t="shared" si="34"/>
        <v>-2.310958022788999</v>
      </c>
    </row>
    <row r="324" spans="8:18" ht="12.75">
      <c r="H324" s="4">
        <v>323</v>
      </c>
      <c r="I324" s="5">
        <v>39770</v>
      </c>
      <c r="J324" s="6">
        <v>-14.88</v>
      </c>
      <c r="K324">
        <v>-19.08</v>
      </c>
      <c r="L324" s="6">
        <f t="shared" si="35"/>
        <v>-18.931517601531333</v>
      </c>
      <c r="M324" s="25">
        <f t="shared" si="36"/>
        <v>-1.2621011734354222</v>
      </c>
      <c r="N324" s="28">
        <f t="shared" si="37"/>
        <v>9.475797653129156</v>
      </c>
      <c r="O324" s="28">
        <f aca="true" t="shared" si="38" ref="O324:O366">N324-N323</f>
        <v>-0.03692254141061113</v>
      </c>
      <c r="P324" s="6">
        <f aca="true" t="shared" si="39" ref="P324:P367">(O324*60)</f>
        <v>-2.215352484636668</v>
      </c>
      <c r="Q324" s="28">
        <f t="shared" si="33"/>
        <v>-15.989548410560275</v>
      </c>
      <c r="R324">
        <f t="shared" si="34"/>
        <v>-2.2842212015086107</v>
      </c>
    </row>
    <row r="325" spans="8:18" ht="12.75">
      <c r="H325" s="4">
        <v>324</v>
      </c>
      <c r="I325" s="5">
        <v>39771</v>
      </c>
      <c r="J325" s="6">
        <v>-14.67</v>
      </c>
      <c r="K325">
        <v>-19.32</v>
      </c>
      <c r="L325" s="6">
        <f t="shared" si="35"/>
        <v>-19.1985817088031</v>
      </c>
      <c r="M325" s="25">
        <f t="shared" si="36"/>
        <v>-1.27990544725354</v>
      </c>
      <c r="N325" s="28">
        <f t="shared" si="37"/>
        <v>9.44018910549292</v>
      </c>
      <c r="O325" s="28">
        <f t="shared" si="38"/>
        <v>-0.035608547636236665</v>
      </c>
      <c r="P325" s="6">
        <f t="shared" si="39"/>
        <v>-2.1365128581742</v>
      </c>
      <c r="Q325" s="28">
        <f t="shared" si="33"/>
        <v>-15.712391000024546</v>
      </c>
      <c r="R325">
        <f t="shared" si="34"/>
        <v>-2.2446272857177925</v>
      </c>
    </row>
    <row r="326" spans="8:18" ht="12.75">
      <c r="H326" s="4">
        <v>325</v>
      </c>
      <c r="I326" s="5">
        <v>39772</v>
      </c>
      <c r="J326" s="6">
        <v>-14.43</v>
      </c>
      <c r="K326">
        <v>-19.55</v>
      </c>
      <c r="L326" s="6">
        <f t="shared" si="35"/>
        <v>-19.455664168366866</v>
      </c>
      <c r="M326" s="25">
        <f t="shared" si="36"/>
        <v>-1.2970442778911244</v>
      </c>
      <c r="N326" s="28">
        <f t="shared" si="37"/>
        <v>9.40591144421775</v>
      </c>
      <c r="O326" s="28">
        <f t="shared" si="38"/>
        <v>-0.03427766127516918</v>
      </c>
      <c r="P326" s="6">
        <f t="shared" si="39"/>
        <v>-2.056659676510151</v>
      </c>
      <c r="Q326" s="28">
        <f t="shared" si="33"/>
        <v>-15.430760074358858</v>
      </c>
      <c r="R326">
        <f t="shared" si="34"/>
        <v>-2.2043942963369796</v>
      </c>
    </row>
    <row r="327" spans="8:18" ht="12.75">
      <c r="H327" s="4">
        <v>326</v>
      </c>
      <c r="I327" s="5">
        <v>39773</v>
      </c>
      <c r="J327" s="6">
        <v>-14.2</v>
      </c>
      <c r="K327">
        <v>-19.78</v>
      </c>
      <c r="L327" s="6">
        <f t="shared" si="35"/>
        <v>-19.713890486126836</v>
      </c>
      <c r="M327" s="25">
        <f t="shared" si="36"/>
        <v>-1.3142593657417891</v>
      </c>
      <c r="N327" s="28">
        <f t="shared" si="37"/>
        <v>9.371481268516423</v>
      </c>
      <c r="O327" s="28">
        <f t="shared" si="38"/>
        <v>-0.03443017570132767</v>
      </c>
      <c r="P327" s="6">
        <f t="shared" si="39"/>
        <v>-2.06581054207966</v>
      </c>
      <c r="Q327" s="28">
        <f t="shared" si="33"/>
        <v>-15.147403110316517</v>
      </c>
      <c r="R327">
        <f t="shared" si="34"/>
        <v>-2.163914730045217</v>
      </c>
    </row>
    <row r="328" spans="8:18" ht="12.75">
      <c r="H328" s="4">
        <v>327</v>
      </c>
      <c r="I328" s="5">
        <v>39774</v>
      </c>
      <c r="J328" s="6">
        <v>-13.93</v>
      </c>
      <c r="K328">
        <v>-20</v>
      </c>
      <c r="L328" s="6">
        <f t="shared" si="35"/>
        <v>-19.961980484701556</v>
      </c>
      <c r="M328" s="25">
        <f t="shared" si="36"/>
        <v>-1.3307986989801037</v>
      </c>
      <c r="N328" s="28">
        <f t="shared" si="37"/>
        <v>9.338402602039793</v>
      </c>
      <c r="O328" s="28">
        <f t="shared" si="38"/>
        <v>-0.03307866647663005</v>
      </c>
      <c r="P328" s="6">
        <f t="shared" si="39"/>
        <v>-1.9847199885978029</v>
      </c>
      <c r="Q328" s="28">
        <f t="shared" si="33"/>
        <v>-14.859445817150672</v>
      </c>
      <c r="R328">
        <f t="shared" si="34"/>
        <v>-2.122777973878667</v>
      </c>
    </row>
    <row r="329" spans="8:18" ht="12.75">
      <c r="H329" s="4">
        <v>328</v>
      </c>
      <c r="I329" s="5">
        <v>39775</v>
      </c>
      <c r="J329" s="6">
        <v>-13.67</v>
      </c>
      <c r="K329">
        <v>-20.22</v>
      </c>
      <c r="L329" s="6">
        <f t="shared" si="35"/>
        <v>-20.211157337229768</v>
      </c>
      <c r="M329" s="25">
        <f t="shared" si="36"/>
        <v>-1.3474104891486511</v>
      </c>
      <c r="N329" s="28">
        <f t="shared" si="37"/>
        <v>9.305179021702697</v>
      </c>
      <c r="O329" s="28">
        <f t="shared" si="38"/>
        <v>-0.03322358033709527</v>
      </c>
      <c r="P329" s="6">
        <f t="shared" si="39"/>
        <v>-1.9934148202257163</v>
      </c>
      <c r="Q329" s="28">
        <f t="shared" si="33"/>
        <v>-14.65764709803917</v>
      </c>
      <c r="R329">
        <f t="shared" si="34"/>
        <v>-2.093949585434167</v>
      </c>
    </row>
    <row r="330" spans="8:18" ht="12.75">
      <c r="H330" s="4">
        <v>329</v>
      </c>
      <c r="I330" s="5">
        <v>39776</v>
      </c>
      <c r="J330" s="6">
        <v>-13.38</v>
      </c>
      <c r="K330">
        <v>-20.43</v>
      </c>
      <c r="L330" s="6">
        <f t="shared" si="35"/>
        <v>-20.45004044228853</v>
      </c>
      <c r="M330" s="25">
        <f t="shared" si="36"/>
        <v>-1.3633360294859018</v>
      </c>
      <c r="N330" s="28">
        <f t="shared" si="37"/>
        <v>9.273327941028196</v>
      </c>
      <c r="O330" s="28">
        <f t="shared" si="38"/>
        <v>-0.031851080674501375</v>
      </c>
      <c r="P330" s="6">
        <f t="shared" si="39"/>
        <v>-1.9110648404700825</v>
      </c>
      <c r="Q330" s="28">
        <f aca="true" t="shared" si="40" ref="Q330:Q366">(N330-N323)*60</f>
        <v>-14.36353521069428</v>
      </c>
      <c r="R330">
        <f aca="true" t="shared" si="41" ref="R330:R366">Q330/7</f>
        <v>-2.0519336015277543</v>
      </c>
    </row>
    <row r="331" spans="8:18" ht="12.75">
      <c r="H331" s="4">
        <v>330</v>
      </c>
      <c r="I331" s="5">
        <v>39777</v>
      </c>
      <c r="J331" s="6">
        <v>-13.08</v>
      </c>
      <c r="K331">
        <v>-20.63</v>
      </c>
      <c r="L331" s="6">
        <f t="shared" si="35"/>
        <v>-20.678502396105134</v>
      </c>
      <c r="M331" s="25">
        <f t="shared" si="36"/>
        <v>-1.378566826407009</v>
      </c>
      <c r="N331" s="28">
        <f t="shared" si="37"/>
        <v>9.242866347185982</v>
      </c>
      <c r="O331" s="28">
        <f t="shared" si="38"/>
        <v>-0.030461593842213475</v>
      </c>
      <c r="P331" s="6">
        <f t="shared" si="39"/>
        <v>-1.8276956305328085</v>
      </c>
      <c r="Q331" s="28">
        <f t="shared" si="40"/>
        <v>-13.975878356590421</v>
      </c>
      <c r="R331">
        <f t="shared" si="41"/>
        <v>-1.9965540509414887</v>
      </c>
    </row>
    <row r="332" spans="8:18" ht="12.75">
      <c r="H332" s="4">
        <v>331</v>
      </c>
      <c r="I332" s="5">
        <v>39778</v>
      </c>
      <c r="J332" s="6">
        <v>-12.78</v>
      </c>
      <c r="K332">
        <v>-20.83</v>
      </c>
      <c r="L332" s="6">
        <f t="shared" si="35"/>
        <v>-20.907911327132897</v>
      </c>
      <c r="M332" s="25">
        <f t="shared" si="36"/>
        <v>-1.393860755142193</v>
      </c>
      <c r="N332" s="28">
        <f t="shared" si="37"/>
        <v>9.212278489715613</v>
      </c>
      <c r="O332" s="28">
        <f t="shared" si="38"/>
        <v>-0.030587857470369073</v>
      </c>
      <c r="P332" s="6">
        <f t="shared" si="39"/>
        <v>-1.8352714482221444</v>
      </c>
      <c r="Q332" s="28">
        <f t="shared" si="40"/>
        <v>-13.674636946638365</v>
      </c>
      <c r="R332">
        <f t="shared" si="41"/>
        <v>-1.9535195638054808</v>
      </c>
    </row>
    <row r="333" spans="8:18" ht="12.75">
      <c r="H333" s="4">
        <v>332</v>
      </c>
      <c r="I333" s="5">
        <v>39779</v>
      </c>
      <c r="J333" s="6">
        <v>-12.47</v>
      </c>
      <c r="K333">
        <v>-21.02</v>
      </c>
      <c r="L333" s="6">
        <f t="shared" si="35"/>
        <v>-21.12674154387372</v>
      </c>
      <c r="M333" s="25">
        <f t="shared" si="36"/>
        <v>-1.408449436258248</v>
      </c>
      <c r="N333" s="28">
        <f t="shared" si="37"/>
        <v>9.183101127483503</v>
      </c>
      <c r="O333" s="28">
        <f t="shared" si="38"/>
        <v>-0.02917736223210987</v>
      </c>
      <c r="P333" s="6">
        <f t="shared" si="39"/>
        <v>-1.7506417339265923</v>
      </c>
      <c r="Q333" s="28">
        <f t="shared" si="40"/>
        <v>-13.368619004054807</v>
      </c>
      <c r="R333">
        <f t="shared" si="41"/>
        <v>-1.9098027148649723</v>
      </c>
    </row>
    <row r="334" spans="8:18" ht="12.75">
      <c r="H334" s="4">
        <v>333</v>
      </c>
      <c r="I334" s="5">
        <v>39780</v>
      </c>
      <c r="J334" s="6">
        <v>-12.13</v>
      </c>
      <c r="K334">
        <v>-21.2</v>
      </c>
      <c r="L334" s="6">
        <f t="shared" si="35"/>
        <v>-21.33486874051295</v>
      </c>
      <c r="M334" s="25">
        <f t="shared" si="36"/>
        <v>-1.4223245827008633</v>
      </c>
      <c r="N334" s="28">
        <f t="shared" si="37"/>
        <v>9.155350834598273</v>
      </c>
      <c r="O334" s="28">
        <f t="shared" si="38"/>
        <v>-0.02775029288523001</v>
      </c>
      <c r="P334" s="6">
        <f t="shared" si="39"/>
        <v>-1.6650175731138006</v>
      </c>
      <c r="Q334" s="28">
        <f t="shared" si="40"/>
        <v>-12.967826035088947</v>
      </c>
      <c r="R334">
        <f t="shared" si="41"/>
        <v>-1.8525465764412783</v>
      </c>
    </row>
    <row r="335" spans="8:18" ht="12.75">
      <c r="H335" s="4">
        <v>334</v>
      </c>
      <c r="I335" s="5">
        <v>39781</v>
      </c>
      <c r="J335" s="6">
        <v>-11.78</v>
      </c>
      <c r="K335">
        <v>-21.38</v>
      </c>
      <c r="L335" s="6">
        <f t="shared" si="35"/>
        <v>-21.543800580950165</v>
      </c>
      <c r="M335" s="25">
        <f t="shared" si="36"/>
        <v>-1.4362533720633444</v>
      </c>
      <c r="N335" s="28">
        <f t="shared" si="37"/>
        <v>9.127493255873311</v>
      </c>
      <c r="O335" s="28">
        <f t="shared" si="38"/>
        <v>-0.027857578724962195</v>
      </c>
      <c r="P335" s="6">
        <f t="shared" si="39"/>
        <v>-1.6714547234977317</v>
      </c>
      <c r="Q335" s="28">
        <f t="shared" si="40"/>
        <v>-12.654560769988876</v>
      </c>
      <c r="R335">
        <f t="shared" si="41"/>
        <v>-1.8077943957126965</v>
      </c>
    </row>
    <row r="336" spans="8:18" ht="12.75">
      <c r="H336" s="4">
        <v>335</v>
      </c>
      <c r="I336" s="5">
        <v>39782</v>
      </c>
      <c r="J336" s="6">
        <v>-11.42</v>
      </c>
      <c r="K336">
        <v>-21.56</v>
      </c>
      <c r="L336" s="6">
        <f t="shared" si="35"/>
        <v>-21.75354932971691</v>
      </c>
      <c r="M336" s="25">
        <f t="shared" si="36"/>
        <v>-1.4502366219811273</v>
      </c>
      <c r="N336" s="28">
        <f t="shared" si="37"/>
        <v>9.099526756037745</v>
      </c>
      <c r="O336" s="28">
        <f t="shared" si="38"/>
        <v>-0.027966499835565983</v>
      </c>
      <c r="P336" s="6">
        <f t="shared" si="39"/>
        <v>-1.677989990133959</v>
      </c>
      <c r="Q336" s="28">
        <f t="shared" si="40"/>
        <v>-12.339135939897119</v>
      </c>
      <c r="R336">
        <f t="shared" si="41"/>
        <v>-1.7627337056995884</v>
      </c>
    </row>
    <row r="337" spans="8:18" ht="12.75">
      <c r="H337" s="4">
        <v>336</v>
      </c>
      <c r="I337" s="5">
        <v>39783</v>
      </c>
      <c r="J337" s="6">
        <v>-11.05</v>
      </c>
      <c r="K337">
        <v>-21.72</v>
      </c>
      <c r="L337" s="6">
        <f t="shared" si="35"/>
        <v>-21.9406885307389</v>
      </c>
      <c r="M337" s="25">
        <f t="shared" si="36"/>
        <v>-1.4627125687159266</v>
      </c>
      <c r="N337" s="28">
        <f t="shared" si="37"/>
        <v>9.074574862568147</v>
      </c>
      <c r="O337" s="28">
        <f t="shared" si="38"/>
        <v>-0.024951893469598474</v>
      </c>
      <c r="P337" s="6">
        <f t="shared" si="39"/>
        <v>-1.4971136081759084</v>
      </c>
      <c r="Q337" s="28">
        <f t="shared" si="40"/>
        <v>-11.925184707602945</v>
      </c>
      <c r="R337">
        <f t="shared" si="41"/>
        <v>-1.7035978153718492</v>
      </c>
    </row>
    <row r="338" spans="8:18" ht="12.75">
      <c r="H338" s="4">
        <v>337</v>
      </c>
      <c r="I338" s="5">
        <v>39784</v>
      </c>
      <c r="J338" s="6">
        <v>-10.67</v>
      </c>
      <c r="K338">
        <v>-21.87</v>
      </c>
      <c r="L338" s="6">
        <f t="shared" si="35"/>
        <v>-22.116734578303312</v>
      </c>
      <c r="M338" s="25">
        <f t="shared" si="36"/>
        <v>-1.4744489718868874</v>
      </c>
      <c r="N338" s="28">
        <f t="shared" si="37"/>
        <v>9.051102056226226</v>
      </c>
      <c r="O338" s="28">
        <f t="shared" si="38"/>
        <v>-0.02347280634192117</v>
      </c>
      <c r="P338" s="6">
        <f t="shared" si="39"/>
        <v>-1.4083683805152702</v>
      </c>
      <c r="Q338" s="28">
        <f t="shared" si="40"/>
        <v>-11.505857457585407</v>
      </c>
      <c r="R338">
        <f t="shared" si="41"/>
        <v>-1.643693922512201</v>
      </c>
    </row>
    <row r="339" spans="8:18" ht="12.75">
      <c r="H339" s="4">
        <v>338</v>
      </c>
      <c r="I339" s="5">
        <v>39785</v>
      </c>
      <c r="J339" s="6">
        <v>-10.28</v>
      </c>
      <c r="K339">
        <v>-22.02</v>
      </c>
      <c r="L339" s="6">
        <f t="shared" si="35"/>
        <v>-22.29337180660866</v>
      </c>
      <c r="M339" s="25">
        <f t="shared" si="36"/>
        <v>-1.486224787107244</v>
      </c>
      <c r="N339" s="28">
        <f t="shared" si="37"/>
        <v>9.027550425785511</v>
      </c>
      <c r="O339" s="28">
        <f t="shared" si="38"/>
        <v>-0.023551630440714177</v>
      </c>
      <c r="P339" s="6">
        <f t="shared" si="39"/>
        <v>-1.4130978264428506</v>
      </c>
      <c r="Q339" s="28">
        <f t="shared" si="40"/>
        <v>-11.083683835806113</v>
      </c>
      <c r="R339">
        <f t="shared" si="41"/>
        <v>-1.583383405115159</v>
      </c>
    </row>
    <row r="340" spans="8:18" ht="12.75">
      <c r="H340" s="4">
        <v>339</v>
      </c>
      <c r="I340" s="5">
        <v>39786</v>
      </c>
      <c r="J340" s="6">
        <v>-9.88</v>
      </c>
      <c r="K340">
        <v>-22.17</v>
      </c>
      <c r="L340" s="6">
        <f t="shared" si="35"/>
        <v>-22.470607741211516</v>
      </c>
      <c r="M340" s="25">
        <f t="shared" si="36"/>
        <v>-1.4980405160807677</v>
      </c>
      <c r="N340" s="28">
        <f t="shared" si="37"/>
        <v>9.003918967838464</v>
      </c>
      <c r="O340" s="28">
        <f t="shared" si="38"/>
        <v>-0.023631457947047352</v>
      </c>
      <c r="P340" s="6">
        <f t="shared" si="39"/>
        <v>-1.417887476822841</v>
      </c>
      <c r="Q340" s="28">
        <f t="shared" si="40"/>
        <v>-10.750929578702362</v>
      </c>
      <c r="R340">
        <f t="shared" si="41"/>
        <v>-1.535847082671766</v>
      </c>
    </row>
    <row r="341" spans="8:18" ht="12.75">
      <c r="H341" s="4">
        <v>340</v>
      </c>
      <c r="I341" s="5">
        <v>39787</v>
      </c>
      <c r="J341" s="6">
        <v>-9.48</v>
      </c>
      <c r="K341">
        <v>-22.3</v>
      </c>
      <c r="L341" s="6">
        <f t="shared" si="35"/>
        <v>-22.624702399027917</v>
      </c>
      <c r="M341" s="25">
        <f t="shared" si="36"/>
        <v>-1.5083134932685278</v>
      </c>
      <c r="N341" s="28">
        <f t="shared" si="37"/>
        <v>8.983373013462945</v>
      </c>
      <c r="O341" s="28">
        <f t="shared" si="38"/>
        <v>-0.020545954375519315</v>
      </c>
      <c r="P341" s="6">
        <f t="shared" si="39"/>
        <v>-1.232757262531159</v>
      </c>
      <c r="Q341" s="28">
        <f t="shared" si="40"/>
        <v>-10.31866926811972</v>
      </c>
      <c r="R341">
        <f t="shared" si="41"/>
        <v>-1.4740956097313886</v>
      </c>
    </row>
    <row r="342" spans="8:18" ht="12.75">
      <c r="H342" s="4">
        <v>341</v>
      </c>
      <c r="I342" s="5">
        <v>39788</v>
      </c>
      <c r="J342" s="6">
        <v>-9.05</v>
      </c>
      <c r="K342">
        <v>-22.42</v>
      </c>
      <c r="L342" s="6">
        <f t="shared" si="35"/>
        <v>-22.767352193579928</v>
      </c>
      <c r="M342" s="25">
        <f t="shared" si="36"/>
        <v>-1.5178234795719951</v>
      </c>
      <c r="N342" s="28">
        <f t="shared" si="37"/>
        <v>8.96435304085601</v>
      </c>
      <c r="O342" s="28">
        <f t="shared" si="38"/>
        <v>-0.019019972606935553</v>
      </c>
      <c r="P342" s="6">
        <f t="shared" si="39"/>
        <v>-1.1411983564161332</v>
      </c>
      <c r="Q342" s="28">
        <f t="shared" si="40"/>
        <v>-9.788412901038122</v>
      </c>
      <c r="R342">
        <f t="shared" si="41"/>
        <v>-1.3983447001483031</v>
      </c>
    </row>
    <row r="343" spans="8:18" ht="12.75">
      <c r="H343" s="4">
        <v>342</v>
      </c>
      <c r="I343" s="5">
        <v>39789</v>
      </c>
      <c r="J343" s="6">
        <v>-8.63</v>
      </c>
      <c r="K343">
        <v>-22.53</v>
      </c>
      <c r="L343" s="6">
        <f t="shared" si="35"/>
        <v>-22.898462582389506</v>
      </c>
      <c r="M343" s="25">
        <f t="shared" si="36"/>
        <v>-1.5265641721593004</v>
      </c>
      <c r="N343" s="28">
        <f t="shared" si="37"/>
        <v>8.946871655681399</v>
      </c>
      <c r="O343" s="28">
        <f t="shared" si="38"/>
        <v>-0.01748138517461051</v>
      </c>
      <c r="P343" s="6">
        <f t="shared" si="39"/>
        <v>-1.0488831104766305</v>
      </c>
      <c r="Q343" s="28">
        <f t="shared" si="40"/>
        <v>-9.159306021380793</v>
      </c>
      <c r="R343">
        <f t="shared" si="41"/>
        <v>-1.3084722887686848</v>
      </c>
    </row>
    <row r="344" spans="8:18" ht="12.75">
      <c r="H344" s="4">
        <v>343</v>
      </c>
      <c r="I344" s="5">
        <v>39790</v>
      </c>
      <c r="J344" s="6">
        <v>-8.2</v>
      </c>
      <c r="K344">
        <v>-22.65</v>
      </c>
      <c r="L344" s="6">
        <f t="shared" si="35"/>
        <v>-23.04187558769348</v>
      </c>
      <c r="M344" s="25">
        <f t="shared" si="36"/>
        <v>-1.5361250391795653</v>
      </c>
      <c r="N344" s="28">
        <f t="shared" si="37"/>
        <v>8.927749921640869</v>
      </c>
      <c r="O344" s="28">
        <f t="shared" si="38"/>
        <v>-0.01912173404052986</v>
      </c>
      <c r="P344" s="6">
        <f t="shared" si="39"/>
        <v>-1.1473040424317915</v>
      </c>
      <c r="Q344" s="28">
        <f t="shared" si="40"/>
        <v>-8.809496455636676</v>
      </c>
      <c r="R344">
        <f t="shared" si="41"/>
        <v>-1.2584994936623823</v>
      </c>
    </row>
    <row r="345" spans="8:18" ht="12.75">
      <c r="H345" s="4">
        <v>344</v>
      </c>
      <c r="I345" s="5">
        <v>39791</v>
      </c>
      <c r="J345" s="6">
        <v>-7.75</v>
      </c>
      <c r="K345">
        <v>-22.77</v>
      </c>
      <c r="L345" s="6">
        <f t="shared" si="35"/>
        <v>-23.185692733934452</v>
      </c>
      <c r="M345" s="25">
        <f t="shared" si="36"/>
        <v>-1.5457128489289635</v>
      </c>
      <c r="N345" s="28">
        <f t="shared" si="37"/>
        <v>8.908574302142073</v>
      </c>
      <c r="O345" s="28">
        <f t="shared" si="38"/>
        <v>-0.01917561949879598</v>
      </c>
      <c r="P345" s="6">
        <f t="shared" si="39"/>
        <v>-1.150537169927759</v>
      </c>
      <c r="Q345" s="28">
        <f t="shared" si="40"/>
        <v>-8.551665245049165</v>
      </c>
      <c r="R345">
        <f t="shared" si="41"/>
        <v>-1.2216664635784522</v>
      </c>
    </row>
    <row r="346" spans="8:18" ht="12.75">
      <c r="H346" s="4">
        <v>345</v>
      </c>
      <c r="I346" s="5">
        <v>39792</v>
      </c>
      <c r="J346" s="6">
        <v>-7.3</v>
      </c>
      <c r="K346">
        <v>-22.87</v>
      </c>
      <c r="L346" s="6">
        <f t="shared" si="35"/>
        <v>-23.30585205739877</v>
      </c>
      <c r="M346" s="25">
        <f t="shared" si="36"/>
        <v>-1.5537234704932514</v>
      </c>
      <c r="N346" s="28">
        <f t="shared" si="37"/>
        <v>8.892553059013498</v>
      </c>
      <c r="O346" s="28">
        <f t="shared" si="38"/>
        <v>-0.016021243128575335</v>
      </c>
      <c r="P346" s="6">
        <f t="shared" si="39"/>
        <v>-0.9612745877145201</v>
      </c>
      <c r="Q346" s="28">
        <f t="shared" si="40"/>
        <v>-8.099842006320834</v>
      </c>
      <c r="R346">
        <f t="shared" si="41"/>
        <v>-1.157120286617262</v>
      </c>
    </row>
    <row r="347" spans="8:18" ht="12.75">
      <c r="H347" s="4">
        <v>346</v>
      </c>
      <c r="I347" s="5">
        <v>39793</v>
      </c>
      <c r="J347" s="6">
        <v>-6.85</v>
      </c>
      <c r="K347">
        <v>-22.95</v>
      </c>
      <c r="L347" s="6">
        <f t="shared" si="35"/>
        <v>-23.40218527897105</v>
      </c>
      <c r="M347" s="25">
        <f t="shared" si="36"/>
        <v>-1.5601456852647366</v>
      </c>
      <c r="N347" s="28">
        <f t="shared" si="37"/>
        <v>8.879708629470526</v>
      </c>
      <c r="O347" s="28">
        <f t="shared" si="38"/>
        <v>-0.01284442954297127</v>
      </c>
      <c r="P347" s="6">
        <f t="shared" si="39"/>
        <v>-0.7706657725782762</v>
      </c>
      <c r="Q347" s="28">
        <f t="shared" si="40"/>
        <v>-7.452620302076269</v>
      </c>
      <c r="R347">
        <f t="shared" si="41"/>
        <v>-1.0646600431537527</v>
      </c>
    </row>
    <row r="348" spans="8:18" ht="12.75">
      <c r="H348" s="4">
        <v>347</v>
      </c>
      <c r="I348" s="5">
        <v>39794</v>
      </c>
      <c r="J348" s="6">
        <v>-6.38</v>
      </c>
      <c r="K348">
        <v>-23.03</v>
      </c>
      <c r="L348" s="6">
        <f t="shared" si="35"/>
        <v>-23.498702753398266</v>
      </c>
      <c r="M348" s="25">
        <f t="shared" si="36"/>
        <v>-1.5665801835598845</v>
      </c>
      <c r="N348" s="28">
        <f t="shared" si="37"/>
        <v>8.86683963288023</v>
      </c>
      <c r="O348" s="28">
        <f t="shared" si="38"/>
        <v>-0.012868996590295723</v>
      </c>
      <c r="P348" s="6">
        <f t="shared" si="39"/>
        <v>-0.7721397954177434</v>
      </c>
      <c r="Q348" s="28">
        <f t="shared" si="40"/>
        <v>-6.992002834962854</v>
      </c>
      <c r="R348">
        <f t="shared" si="41"/>
        <v>-0.9988575478518362</v>
      </c>
    </row>
    <row r="349" spans="8:18" ht="12.75">
      <c r="H349" s="4">
        <v>348</v>
      </c>
      <c r="I349" s="5">
        <v>39795</v>
      </c>
      <c r="J349" s="6">
        <v>-5.88</v>
      </c>
      <c r="K349">
        <v>-23.12</v>
      </c>
      <c r="L349" s="6">
        <f t="shared" si="35"/>
        <v>-23.607506719536673</v>
      </c>
      <c r="M349" s="25">
        <f t="shared" si="36"/>
        <v>-1.5738337813024448</v>
      </c>
      <c r="N349" s="28">
        <f t="shared" si="37"/>
        <v>8.85233243739511</v>
      </c>
      <c r="O349" s="28">
        <f t="shared" si="38"/>
        <v>-0.014507195485119695</v>
      </c>
      <c r="P349" s="6">
        <f t="shared" si="39"/>
        <v>-0.8704317291071817</v>
      </c>
      <c r="Q349" s="28">
        <f t="shared" si="40"/>
        <v>-6.721236207653902</v>
      </c>
      <c r="R349">
        <f t="shared" si="41"/>
        <v>-0.9601766010934146</v>
      </c>
    </row>
    <row r="350" spans="8:18" ht="12.75">
      <c r="H350" s="4">
        <v>349</v>
      </c>
      <c r="I350" s="5">
        <v>39796</v>
      </c>
      <c r="J350" s="6">
        <v>-5.45</v>
      </c>
      <c r="K350">
        <v>-23.18</v>
      </c>
      <c r="L350" s="6">
        <f t="shared" si="35"/>
        <v>-23.68017402664137</v>
      </c>
      <c r="M350" s="25">
        <f t="shared" si="36"/>
        <v>-1.578678268442758</v>
      </c>
      <c r="N350" s="28">
        <f t="shared" si="37"/>
        <v>8.842643463114484</v>
      </c>
      <c r="O350" s="28">
        <f t="shared" si="38"/>
        <v>-0.009688974280626539</v>
      </c>
      <c r="P350" s="6">
        <f t="shared" si="39"/>
        <v>-0.5813384568375923</v>
      </c>
      <c r="Q350" s="28">
        <f t="shared" si="40"/>
        <v>-6.253691554014864</v>
      </c>
      <c r="R350">
        <f t="shared" si="41"/>
        <v>-0.8933845077164092</v>
      </c>
    </row>
    <row r="351" spans="8:18" ht="12.75">
      <c r="H351" s="4">
        <v>350</v>
      </c>
      <c r="I351" s="5">
        <v>39797</v>
      </c>
      <c r="J351" s="6">
        <v>-4.97</v>
      </c>
      <c r="K351">
        <v>-23.23</v>
      </c>
      <c r="L351" s="6">
        <f t="shared" si="35"/>
        <v>-23.74081083020745</v>
      </c>
      <c r="M351" s="25">
        <f t="shared" si="36"/>
        <v>-1.58272072201383</v>
      </c>
      <c r="N351" s="28">
        <f t="shared" si="37"/>
        <v>8.83455855597234</v>
      </c>
      <c r="O351" s="28">
        <f t="shared" si="38"/>
        <v>-0.008084907142144715</v>
      </c>
      <c r="P351" s="6">
        <f t="shared" si="39"/>
        <v>-0.4850944285286829</v>
      </c>
      <c r="Q351" s="28">
        <f t="shared" si="40"/>
        <v>-5.5914819401117555</v>
      </c>
      <c r="R351">
        <f t="shared" si="41"/>
        <v>-0.7987831343016794</v>
      </c>
    </row>
    <row r="352" spans="8:18" ht="12.75">
      <c r="H352" s="4">
        <v>351</v>
      </c>
      <c r="I352" s="5">
        <v>39798</v>
      </c>
      <c r="J352" s="6">
        <v>-4.48</v>
      </c>
      <c r="K352">
        <v>-23.28</v>
      </c>
      <c r="L352" s="6">
        <f t="shared" si="35"/>
        <v>-23.80152134501228</v>
      </c>
      <c r="M352" s="25">
        <f t="shared" si="36"/>
        <v>-1.5867680896674854</v>
      </c>
      <c r="N352" s="28">
        <f t="shared" si="37"/>
        <v>8.82646382066503</v>
      </c>
      <c r="O352" s="28">
        <f t="shared" si="38"/>
        <v>-0.008094735307309975</v>
      </c>
      <c r="P352" s="6">
        <f t="shared" si="39"/>
        <v>-0.4856841184385985</v>
      </c>
      <c r="Q352" s="28">
        <f t="shared" si="40"/>
        <v>-4.926628888622595</v>
      </c>
      <c r="R352">
        <f t="shared" si="41"/>
        <v>-0.703804126946085</v>
      </c>
    </row>
    <row r="353" spans="8:18" ht="12.75">
      <c r="H353" s="4">
        <v>352</v>
      </c>
      <c r="I353" s="5">
        <v>39799</v>
      </c>
      <c r="J353" s="6">
        <v>-4</v>
      </c>
      <c r="K353">
        <v>-23.33</v>
      </c>
      <c r="L353" s="6">
        <f t="shared" si="35"/>
        <v>-23.862305886339964</v>
      </c>
      <c r="M353" s="25">
        <f t="shared" si="36"/>
        <v>-1.5908203924226643</v>
      </c>
      <c r="N353" s="28">
        <f t="shared" si="37"/>
        <v>8.818359215154672</v>
      </c>
      <c r="O353" s="28">
        <f t="shared" si="38"/>
        <v>-0.008104605510357743</v>
      </c>
      <c r="P353" s="6">
        <f t="shared" si="39"/>
        <v>-0.4862763306214646</v>
      </c>
      <c r="Q353" s="28">
        <f t="shared" si="40"/>
        <v>-4.4516306315295395</v>
      </c>
      <c r="R353">
        <f t="shared" si="41"/>
        <v>-0.6359472330756485</v>
      </c>
    </row>
    <row r="354" spans="8:18" ht="12.75">
      <c r="H354" s="4">
        <v>353</v>
      </c>
      <c r="I354" s="5">
        <v>39800</v>
      </c>
      <c r="J354" s="6">
        <v>-3.52</v>
      </c>
      <c r="K354">
        <v>-23.37</v>
      </c>
      <c r="L354" s="6">
        <f t="shared" si="35"/>
        <v>-23.91098703135249</v>
      </c>
      <c r="M354" s="25">
        <f t="shared" si="36"/>
        <v>-1.5940658020901661</v>
      </c>
      <c r="N354" s="28">
        <f t="shared" si="37"/>
        <v>8.811868395819667</v>
      </c>
      <c r="O354" s="28">
        <f t="shared" si="38"/>
        <v>-0.006490819335004616</v>
      </c>
      <c r="P354" s="6">
        <f t="shared" si="39"/>
        <v>-0.38944916010027697</v>
      </c>
      <c r="Q354" s="28">
        <f t="shared" si="40"/>
        <v>-4.07041401905154</v>
      </c>
      <c r="R354">
        <f t="shared" si="41"/>
        <v>-0.5814877170073629</v>
      </c>
    </row>
    <row r="355" spans="8:18" ht="12.75">
      <c r="H355" s="4">
        <v>354</v>
      </c>
      <c r="I355" s="5">
        <v>39801</v>
      </c>
      <c r="J355" s="6">
        <v>-3.02</v>
      </c>
      <c r="K355">
        <v>-23.4</v>
      </c>
      <c r="L355" s="6">
        <f t="shared" si="35"/>
        <v>-23.94752921228588</v>
      </c>
      <c r="M355" s="25">
        <f t="shared" si="36"/>
        <v>-1.5965019474857252</v>
      </c>
      <c r="N355" s="28">
        <f t="shared" si="37"/>
        <v>8.80699610502855</v>
      </c>
      <c r="O355" s="28">
        <f t="shared" si="38"/>
        <v>-0.004872290791118061</v>
      </c>
      <c r="P355" s="6">
        <f t="shared" si="39"/>
        <v>-0.2923374474670837</v>
      </c>
      <c r="Q355" s="28">
        <f t="shared" si="40"/>
        <v>-3.5906116711008806</v>
      </c>
      <c r="R355">
        <f t="shared" si="41"/>
        <v>-0.512944524442983</v>
      </c>
    </row>
    <row r="356" spans="8:18" ht="12.75">
      <c r="H356" s="4">
        <v>355</v>
      </c>
      <c r="I356" s="5">
        <v>39802</v>
      </c>
      <c r="J356" s="6">
        <v>-2.52</v>
      </c>
      <c r="K356">
        <v>-23.42</v>
      </c>
      <c r="L356" s="6">
        <f t="shared" si="35"/>
        <v>-23.971905619861083</v>
      </c>
      <c r="M356" s="25">
        <f t="shared" si="36"/>
        <v>-1.5981270413240722</v>
      </c>
      <c r="N356" s="28">
        <f t="shared" si="37"/>
        <v>8.803745917351856</v>
      </c>
      <c r="O356" s="28">
        <f t="shared" si="38"/>
        <v>-0.0032501876766932725</v>
      </c>
      <c r="P356" s="6">
        <f t="shared" si="39"/>
        <v>-0.19501126060159635</v>
      </c>
      <c r="Q356" s="28">
        <f t="shared" si="40"/>
        <v>-2.9151912025952953</v>
      </c>
      <c r="R356">
        <f t="shared" si="41"/>
        <v>-0.4164558860850422</v>
      </c>
    </row>
    <row r="357" spans="8:18" ht="12.75">
      <c r="H357" s="4">
        <v>356</v>
      </c>
      <c r="I357" s="5">
        <v>39803</v>
      </c>
      <c r="J357" s="6">
        <v>-2.03</v>
      </c>
      <c r="K357">
        <v>-23.43</v>
      </c>
      <c r="L357" s="6">
        <f t="shared" si="35"/>
        <v>-23.984098317413086</v>
      </c>
      <c r="M357" s="25">
        <f t="shared" si="36"/>
        <v>-1.598939887827539</v>
      </c>
      <c r="N357" s="28">
        <f t="shared" si="37"/>
        <v>8.802120224344922</v>
      </c>
      <c r="O357" s="28">
        <f t="shared" si="38"/>
        <v>-0.00162569300693427</v>
      </c>
      <c r="P357" s="6">
        <f t="shared" si="39"/>
        <v>-0.0975415804160562</v>
      </c>
      <c r="Q357" s="28">
        <f t="shared" si="40"/>
        <v>-2.431394326173759</v>
      </c>
      <c r="R357">
        <f t="shared" si="41"/>
        <v>-0.3473420465962513</v>
      </c>
    </row>
    <row r="358" spans="8:18" ht="12.75">
      <c r="H358" s="4">
        <v>357</v>
      </c>
      <c r="I358" s="5">
        <v>39804</v>
      </c>
      <c r="J358" s="6">
        <v>-1.53</v>
      </c>
      <c r="K358">
        <v>-23.43</v>
      </c>
      <c r="L358" s="6">
        <f t="shared" si="35"/>
        <v>-23.984098317413086</v>
      </c>
      <c r="M358" s="25">
        <f t="shared" si="36"/>
        <v>-1.598939887827539</v>
      </c>
      <c r="N358" s="28">
        <f t="shared" si="37"/>
        <v>8.802120224344922</v>
      </c>
      <c r="O358" s="28">
        <f t="shared" si="38"/>
        <v>0</v>
      </c>
      <c r="P358" s="6">
        <f t="shared" si="39"/>
        <v>0</v>
      </c>
      <c r="Q358" s="28">
        <f t="shared" si="40"/>
        <v>-1.9462998976450763</v>
      </c>
      <c r="R358">
        <f t="shared" si="41"/>
        <v>-0.2780428425207252</v>
      </c>
    </row>
    <row r="359" spans="8:18" ht="12.75">
      <c r="H359" s="4">
        <v>358</v>
      </c>
      <c r="I359" s="5">
        <v>39805</v>
      </c>
      <c r="J359" s="6">
        <v>-1.03</v>
      </c>
      <c r="K359">
        <v>-23.43</v>
      </c>
      <c r="L359" s="6">
        <f t="shared" si="35"/>
        <v>-23.984098317413086</v>
      </c>
      <c r="M359" s="25">
        <f t="shared" si="36"/>
        <v>-1.598939887827539</v>
      </c>
      <c r="N359" s="28">
        <f t="shared" si="37"/>
        <v>8.802120224344922</v>
      </c>
      <c r="O359" s="28">
        <f t="shared" si="38"/>
        <v>0</v>
      </c>
      <c r="P359" s="6">
        <f t="shared" si="39"/>
        <v>0</v>
      </c>
      <c r="Q359" s="28">
        <f t="shared" si="40"/>
        <v>-1.4606157792064778</v>
      </c>
      <c r="R359">
        <f t="shared" si="41"/>
        <v>-0.20865939702949682</v>
      </c>
    </row>
    <row r="360" spans="8:18" ht="12.75">
      <c r="H360" s="4">
        <v>359</v>
      </c>
      <c r="I360" s="5">
        <v>39806</v>
      </c>
      <c r="J360" s="6">
        <v>-0.53</v>
      </c>
      <c r="K360">
        <v>-23.43</v>
      </c>
      <c r="L360" s="6">
        <f t="shared" si="35"/>
        <v>-23.984098317413086</v>
      </c>
      <c r="M360" s="25">
        <f t="shared" si="36"/>
        <v>-1.598939887827539</v>
      </c>
      <c r="N360" s="28">
        <f t="shared" si="37"/>
        <v>8.802120224344922</v>
      </c>
      <c r="O360" s="28">
        <f t="shared" si="38"/>
        <v>0</v>
      </c>
      <c r="P360" s="6">
        <f t="shared" si="39"/>
        <v>0</v>
      </c>
      <c r="Q360" s="28">
        <f t="shared" si="40"/>
        <v>-0.9743394485850132</v>
      </c>
      <c r="R360">
        <f t="shared" si="41"/>
        <v>-0.13919134979785902</v>
      </c>
    </row>
    <row r="361" spans="8:18" ht="12.75">
      <c r="H361" s="4">
        <v>360</v>
      </c>
      <c r="I361" s="5">
        <v>39807</v>
      </c>
      <c r="J361" s="6">
        <v>-0.03</v>
      </c>
      <c r="K361">
        <v>-23.42</v>
      </c>
      <c r="L361" s="6">
        <f t="shared" si="35"/>
        <v>-23.971905619861083</v>
      </c>
      <c r="M361" s="25">
        <f t="shared" si="36"/>
        <v>-1.5981270413240722</v>
      </c>
      <c r="N361" s="28">
        <f t="shared" si="37"/>
        <v>8.803745917351856</v>
      </c>
      <c r="O361" s="28">
        <f t="shared" si="38"/>
        <v>0.00162569300693427</v>
      </c>
      <c r="P361" s="6">
        <f t="shared" si="39"/>
        <v>0.0975415804160562</v>
      </c>
      <c r="Q361" s="28">
        <f t="shared" si="40"/>
        <v>-0.48734870806868</v>
      </c>
      <c r="R361">
        <f t="shared" si="41"/>
        <v>-0.06962124400981143</v>
      </c>
    </row>
    <row r="362" spans="8:18" ht="12.75">
      <c r="H362" s="4">
        <v>361</v>
      </c>
      <c r="I362" s="5">
        <v>39808</v>
      </c>
      <c r="J362" s="6">
        <v>0.45</v>
      </c>
      <c r="K362">
        <v>-23.38</v>
      </c>
      <c r="L362" s="6">
        <f t="shared" si="35"/>
        <v>-23.923164771014857</v>
      </c>
      <c r="M362" s="25">
        <f t="shared" si="36"/>
        <v>-1.5948776514009906</v>
      </c>
      <c r="N362" s="28">
        <f t="shared" si="37"/>
        <v>8.81024469719802</v>
      </c>
      <c r="O362" s="28">
        <f t="shared" si="38"/>
        <v>0.006498779846163316</v>
      </c>
      <c r="P362" s="6">
        <f t="shared" si="39"/>
        <v>0.38992679076979897</v>
      </c>
      <c r="Q362" s="28">
        <f t="shared" si="40"/>
        <v>0.19491553016820262</v>
      </c>
      <c r="R362">
        <f t="shared" si="41"/>
        <v>0.02784507573831466</v>
      </c>
    </row>
    <row r="363" spans="8:18" ht="12.75">
      <c r="H363" s="4">
        <v>362</v>
      </c>
      <c r="I363" s="5">
        <v>39809</v>
      </c>
      <c r="J363" s="6">
        <v>0.95</v>
      </c>
      <c r="K363">
        <v>-23.35</v>
      </c>
      <c r="L363" s="6">
        <f t="shared" si="35"/>
        <v>-23.88664050121408</v>
      </c>
      <c r="M363" s="25">
        <f t="shared" si="36"/>
        <v>-1.5924427000809387</v>
      </c>
      <c r="N363" s="28">
        <f t="shared" si="37"/>
        <v>8.815114599838122</v>
      </c>
      <c r="O363" s="28">
        <f t="shared" si="38"/>
        <v>0.0048699026401024526</v>
      </c>
      <c r="P363" s="6">
        <f t="shared" si="39"/>
        <v>0.29219415840614715</v>
      </c>
      <c r="Q363" s="28">
        <f t="shared" si="40"/>
        <v>0.6821209491759461</v>
      </c>
      <c r="R363">
        <f t="shared" si="41"/>
        <v>0.09744584988227802</v>
      </c>
    </row>
    <row r="364" spans="8:18" ht="12.75">
      <c r="H364" s="4">
        <v>363</v>
      </c>
      <c r="I364" s="5">
        <v>39810</v>
      </c>
      <c r="J364" s="6">
        <v>1.45</v>
      </c>
      <c r="K364">
        <v>-23.32</v>
      </c>
      <c r="L364" s="6">
        <f t="shared" si="35"/>
        <v>-23.8501430407673</v>
      </c>
      <c r="M364" s="25">
        <f t="shared" si="36"/>
        <v>-1.5900095360511532</v>
      </c>
      <c r="N364" s="28">
        <f t="shared" si="37"/>
        <v>8.819980927897694</v>
      </c>
      <c r="O364" s="28">
        <f t="shared" si="38"/>
        <v>0.004866328059572211</v>
      </c>
      <c r="P364" s="6">
        <f t="shared" si="39"/>
        <v>0.2919796835743327</v>
      </c>
      <c r="Q364" s="28">
        <f t="shared" si="40"/>
        <v>1.071642213166335</v>
      </c>
      <c r="R364">
        <f t="shared" si="41"/>
        <v>0.15309174473804785</v>
      </c>
    </row>
    <row r="365" spans="8:18" ht="12.75">
      <c r="H365" s="4">
        <v>364</v>
      </c>
      <c r="I365" s="5">
        <v>39811</v>
      </c>
      <c r="J365" s="6">
        <v>1.93</v>
      </c>
      <c r="K365">
        <v>-23.27</v>
      </c>
      <c r="L365" s="6">
        <f t="shared" si="35"/>
        <v>-23.78937333004068</v>
      </c>
      <c r="M365" s="25">
        <f t="shared" si="36"/>
        <v>-1.585958222002712</v>
      </c>
      <c r="N365" s="28">
        <f t="shared" si="37"/>
        <v>8.828083555994576</v>
      </c>
      <c r="O365" s="28">
        <f t="shared" si="38"/>
        <v>0.008102628096882114</v>
      </c>
      <c r="P365" s="6">
        <f t="shared" si="39"/>
        <v>0.48615768581292684</v>
      </c>
      <c r="Q365" s="28">
        <f t="shared" si="40"/>
        <v>1.5577998989792619</v>
      </c>
      <c r="R365">
        <f t="shared" si="41"/>
        <v>0.22254284271132313</v>
      </c>
    </row>
    <row r="366" spans="8:18" ht="12.75">
      <c r="H366" s="4">
        <v>365</v>
      </c>
      <c r="I366" s="5">
        <v>39812</v>
      </c>
      <c r="J366" s="6">
        <v>2.42</v>
      </c>
      <c r="K366">
        <v>-23.2</v>
      </c>
      <c r="L366" s="6">
        <f t="shared" si="35"/>
        <v>-23.7044199228336</v>
      </c>
      <c r="M366" s="25">
        <f t="shared" si="36"/>
        <v>-1.5802946615222402</v>
      </c>
      <c r="N366" s="28">
        <f t="shared" si="37"/>
        <v>8.83941067695552</v>
      </c>
      <c r="O366" s="28">
        <f t="shared" si="38"/>
        <v>0.011327120960944015</v>
      </c>
      <c r="P366" s="6">
        <f t="shared" si="39"/>
        <v>0.6796272576566409</v>
      </c>
      <c r="Q366" s="28">
        <f t="shared" si="40"/>
        <v>2.2374271566359027</v>
      </c>
      <c r="R366">
        <f t="shared" si="41"/>
        <v>0.3196324509479861</v>
      </c>
    </row>
    <row r="367" spans="8:18" ht="12.75">
      <c r="H367" s="4">
        <v>366</v>
      </c>
      <c r="I367" s="5">
        <v>39813</v>
      </c>
      <c r="J367" s="6">
        <v>2.9</v>
      </c>
      <c r="K367">
        <v>-23.13</v>
      </c>
      <c r="L367" s="6">
        <f t="shared" si="35"/>
        <v>-23.61961062055871</v>
      </c>
      <c r="M367" s="25">
        <f t="shared" si="36"/>
        <v>-1.5746407080372473</v>
      </c>
      <c r="N367" s="28">
        <f t="shared" si="37"/>
        <v>8.850718583925506</v>
      </c>
      <c r="O367" s="6">
        <f>N367-N366</f>
        <v>0.011307906969985737</v>
      </c>
      <c r="P367" s="6">
        <f t="shared" si="39"/>
        <v>0.6784744181991442</v>
      </c>
      <c r="Q367" s="28">
        <f>(N367-N360)*60</f>
        <v>2.915901574835047</v>
      </c>
      <c r="R367">
        <f>Q367/7</f>
        <v>0.41655736783357816</v>
      </c>
    </row>
    <row r="368" ht="12.75">
      <c r="P368" s="6"/>
    </row>
    <row r="369" ht="12.75">
      <c r="P369" s="6"/>
    </row>
    <row r="370" ht="12.75">
      <c r="P370" s="6"/>
    </row>
    <row r="371" ht="12.75">
      <c r="P371" s="6"/>
    </row>
    <row r="372" ht="12.75">
      <c r="P372" s="6"/>
    </row>
    <row r="373" ht="12.75">
      <c r="P373" s="6"/>
    </row>
    <row r="374" ht="12.75">
      <c r="P374" s="6"/>
    </row>
    <row r="375" ht="12.75">
      <c r="P375" s="6"/>
    </row>
    <row r="376" ht="12.75">
      <c r="P376" s="6"/>
    </row>
    <row r="377" ht="12.75">
      <c r="P377" s="6"/>
    </row>
    <row r="378" ht="12.75">
      <c r="P378" s="6"/>
    </row>
    <row r="379" ht="12.75">
      <c r="P379" s="6"/>
    </row>
    <row r="380" ht="12.75">
      <c r="P380" s="6"/>
    </row>
    <row r="381" ht="12.75">
      <c r="P381" s="6"/>
    </row>
    <row r="382" ht="12.75">
      <c r="P382" s="6"/>
    </row>
    <row r="383" ht="12.75">
      <c r="P383" s="6"/>
    </row>
    <row r="384" ht="12.75">
      <c r="P384" s="6"/>
    </row>
    <row r="385" ht="12.75">
      <c r="P385" s="6"/>
    </row>
    <row r="386" ht="12.75">
      <c r="P386" s="6"/>
    </row>
    <row r="387" ht="12.75">
      <c r="P387" s="6"/>
    </row>
    <row r="388" ht="12.75">
      <c r="P388" s="6"/>
    </row>
    <row r="389" ht="12.75">
      <c r="P389" s="6"/>
    </row>
    <row r="390" ht="12.75">
      <c r="P390" s="6"/>
    </row>
    <row r="391" ht="12.75">
      <c r="P391" s="6"/>
    </row>
  </sheetData>
  <sheetProtection/>
  <dataValidations count="3">
    <dataValidation type="list" operator="equal" showErrorMessage="1" sqref="D8">
      <formula1>"Ora Solare,Ora Legale"</formula1>
    </dataValidation>
    <dataValidation type="list" operator="equal" showErrorMessage="1" sqref="D7">
      <formula1>"Gennaio,Febbraio,Marzo,Aprile,Maggio,Giugno,Luglio,Agosto,Settembre,Ottobre,Novembre,Dicembre"</formula1>
    </dataValidation>
    <dataValidation type="list" operator="equal" sqref="D6">
      <formula1>"1,2,3,4,5,6,7,8,9,10,11,12,13,14,15,16,17,18,19,20,21,22,23,24,25,26,27,28,29,30,31"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4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sf</cp:lastModifiedBy>
  <dcterms:created xsi:type="dcterms:W3CDTF">2015-10-01T09:53:14Z</dcterms:created>
  <dcterms:modified xsi:type="dcterms:W3CDTF">2015-10-23T10:02:17Z</dcterms:modified>
  <cp:category/>
  <cp:version/>
  <cp:contentType/>
  <cp:contentStatus/>
</cp:coreProperties>
</file>